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26" activeTab="1"/>
  </bookViews>
  <sheets>
    <sheet name="start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  <sheet name="output" sheetId="14" r:id="rId14"/>
  </sheets>
  <definedNames>
    <definedName name="_xlfn.SINGLE" hidden="1">#NAME?</definedName>
    <definedName name="_xlfn_IFERROR">#N/A</definedName>
  </definedNames>
  <calcPr fullCalcOnLoad="1"/>
</workbook>
</file>

<file path=xl/comments14.xml><?xml version="1.0" encoding="utf-8"?>
<comments xmlns="http://schemas.openxmlformats.org/spreadsheetml/2006/main">
  <authors>
    <author/>
  </authors>
  <commentList>
    <comment ref="D34" authorId="0">
      <text>
        <r>
          <rPr>
            <b/>
            <sz val="8"/>
            <color indexed="8"/>
            <rFont val="Tahoma"/>
            <family val="2"/>
          </rPr>
          <t>Select two months to compare</t>
        </r>
      </text>
    </comment>
    <comment ref="M13" authorId="0">
      <text>
        <r>
          <rPr>
            <b/>
            <sz val="10"/>
            <color indexed="8"/>
            <rFont val="Calibri"/>
            <family val="2"/>
          </rPr>
          <t>Pick an expense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9"/>
            <color indexed="9"/>
            <rFont val="Tahoma"/>
            <family val="2"/>
          </rPr>
          <t>* Enter your information in each sheet (June, July,..).
* check your output at the "output" sheet.
* change the names of your expenses in "start" sheet.
* sheets are protected (without password) only to preserve formulas.
* the sheets of January and February are filled with dummy data to give you an idea how the output will look, please delete the figures.
* add some data in the cells here and go check it in the "output"</t>
        </r>
      </text>
    </comment>
  </commentList>
</comments>
</file>

<file path=xl/sharedStrings.xml><?xml version="1.0" encoding="utf-8"?>
<sst xmlns="http://schemas.openxmlformats.org/spreadsheetml/2006/main" count="459" uniqueCount="171">
  <si>
    <t>EUR</t>
  </si>
  <si>
    <t>GBP</t>
  </si>
  <si>
    <t xml:space="preserve">Year : </t>
  </si>
  <si>
    <t>INR</t>
  </si>
  <si>
    <t>LE</t>
  </si>
  <si>
    <r>
      <t xml:space="preserve">Please name your income sources and expenditure elements in the </t>
    </r>
    <r>
      <rPr>
        <b/>
        <u val="single"/>
        <sz val="11"/>
        <color indexed="10"/>
        <rFont val="Arial"/>
        <family val="2"/>
      </rPr>
      <t>yellow</t>
    </r>
    <r>
      <rPr>
        <sz val="11"/>
        <color indexed="10"/>
        <rFont val="Arial"/>
        <family val="2"/>
      </rPr>
      <t xml:space="preserve"> cells below:</t>
    </r>
  </si>
  <si>
    <t>SR</t>
  </si>
  <si>
    <t>JPY</t>
  </si>
  <si>
    <t>Major Expenses:</t>
  </si>
  <si>
    <t>Day-To-Day Expenses:</t>
  </si>
  <si>
    <t>Income sources:</t>
  </si>
  <si>
    <t>CNY</t>
  </si>
  <si>
    <t>" expenses that are usually</t>
  </si>
  <si>
    <t>AUD</t>
  </si>
  <si>
    <t>fixed, and are paid once</t>
  </si>
  <si>
    <t>non-constant and will</t>
  </si>
  <si>
    <t>CAD</t>
  </si>
  <si>
    <t>or twice a month".</t>
  </si>
  <si>
    <t>vary from day to day".</t>
  </si>
  <si>
    <t>Rent</t>
  </si>
  <si>
    <t>Credit Card_1</t>
  </si>
  <si>
    <t>Income_1</t>
  </si>
  <si>
    <t>Loan_1</t>
  </si>
  <si>
    <t>Credit Card_2</t>
  </si>
  <si>
    <t>Income_2</t>
  </si>
  <si>
    <t>Loan_2</t>
  </si>
  <si>
    <t>Medical</t>
  </si>
  <si>
    <t>Income_3</t>
  </si>
  <si>
    <t>Insurance_1</t>
  </si>
  <si>
    <t>Groceries</t>
  </si>
  <si>
    <t>Insurance_2</t>
  </si>
  <si>
    <t>Auto</t>
  </si>
  <si>
    <t>School</t>
  </si>
  <si>
    <t>Furniture</t>
  </si>
  <si>
    <t>Elect.</t>
  </si>
  <si>
    <t>Clothing</t>
  </si>
  <si>
    <t>Internet</t>
  </si>
  <si>
    <t>Household</t>
  </si>
  <si>
    <t>Cable / TV</t>
  </si>
  <si>
    <t>Entertainment</t>
  </si>
  <si>
    <t>Phone_1</t>
  </si>
  <si>
    <t>Dining Out</t>
  </si>
  <si>
    <t>Phone_2</t>
  </si>
  <si>
    <t>.. Other_2</t>
  </si>
  <si>
    <t>Utilities</t>
  </si>
  <si>
    <t>.. Other_3</t>
  </si>
  <si>
    <t>Tax</t>
  </si>
  <si>
    <t>.. Other_4</t>
  </si>
  <si>
    <t>Memberships</t>
  </si>
  <si>
    <t>.. Other_5</t>
  </si>
  <si>
    <t>Saving</t>
  </si>
  <si>
    <t>.. Other_1</t>
  </si>
  <si>
    <t>January</t>
  </si>
  <si>
    <t>Start Balance:</t>
  </si>
  <si>
    <t xml:space="preserve">= Total : </t>
  </si>
  <si>
    <t>February</t>
  </si>
  <si>
    <t>March</t>
  </si>
  <si>
    <t>April</t>
  </si>
  <si>
    <t>Budgeted</t>
  </si>
  <si>
    <t>Total</t>
  </si>
  <si>
    <t>cnt</t>
  </si>
  <si>
    <t>avg</t>
  </si>
  <si>
    <t>var</t>
  </si>
  <si>
    <t>May</t>
  </si>
  <si>
    <t>Major expenses</t>
  </si>
  <si>
    <t>June</t>
  </si>
  <si>
    <t>July</t>
  </si>
  <si>
    <t>August</t>
  </si>
  <si>
    <t>September</t>
  </si>
  <si>
    <t>October</t>
  </si>
  <si>
    <t>November</t>
  </si>
  <si>
    <t>December</t>
  </si>
  <si>
    <t>Day-To-Day Expenses</t>
  </si>
  <si>
    <t xml:space="preserve">Total Variation : </t>
  </si>
  <si>
    <t>!AI6</t>
  </si>
  <si>
    <t>!C6</t>
  </si>
  <si>
    <t>Income</t>
  </si>
  <si>
    <t>&lt; annual</t>
  </si>
  <si>
    <t>income</t>
  </si>
  <si>
    <t>total expenses</t>
  </si>
  <si>
    <t>budgeted expenses</t>
  </si>
  <si>
    <t>cash to spare</t>
  </si>
  <si>
    <t xml:space="preserve">Pick a Month : </t>
  </si>
  <si>
    <t>!AI7</t>
  </si>
  <si>
    <t>!C7</t>
  </si>
  <si>
    <t>Expenses</t>
  </si>
  <si>
    <t>&lt; annual / Monthly / weekly / daily</t>
  </si>
  <si>
    <t>!$AE$2</t>
  </si>
  <si>
    <t>!$AN$21</t>
  </si>
  <si>
    <t>!$AN$35</t>
  </si>
  <si>
    <t>!$C$36</t>
  </si>
  <si>
    <t>!AI8</t>
  </si>
  <si>
    <t>!C8</t>
  </si>
  <si>
    <t>Expenses "Budgeted vs. actual"</t>
  </si>
  <si>
    <t>monthly by category / annual by category</t>
  </si>
  <si>
    <t>Information of this month :</t>
  </si>
  <si>
    <t>!AI9</t>
  </si>
  <si>
    <t>!C9</t>
  </si>
  <si>
    <t>Income vs. Expenses</t>
  </si>
  <si>
    <t>monthly</t>
  </si>
  <si>
    <t xml:space="preserve">Total income: </t>
  </si>
  <si>
    <t>Daily average</t>
  </si>
  <si>
    <t>!AI10</t>
  </si>
  <si>
    <t>!C10</t>
  </si>
  <si>
    <t>!AI11</t>
  </si>
  <si>
    <t>!C11</t>
  </si>
  <si>
    <t>Day-to-day expenses:</t>
  </si>
  <si>
    <t>!AI12</t>
  </si>
  <si>
    <t>!C12</t>
  </si>
  <si>
    <t>Total Expenses:</t>
  </si>
  <si>
    <t>!AI13</t>
  </si>
  <si>
    <t>!C13</t>
  </si>
  <si>
    <t>Budgeted Expenses:</t>
  </si>
  <si>
    <t>!AI14</t>
  </si>
  <si>
    <t>!C14</t>
  </si>
  <si>
    <t xml:space="preserve">Income - Expenses = </t>
  </si>
  <si>
    <t>!AI15</t>
  </si>
  <si>
    <t>!C15</t>
  </si>
  <si>
    <t>!AI16</t>
  </si>
  <si>
    <t>!C16</t>
  </si>
  <si>
    <t>!AI17</t>
  </si>
  <si>
    <t>!C17</t>
  </si>
  <si>
    <t xml:space="preserve">This month, you spent on </t>
  </si>
  <si>
    <t>:</t>
  </si>
  <si>
    <t>which is :</t>
  </si>
  <si>
    <t>of your total income</t>
  </si>
  <si>
    <t>!AI18</t>
  </si>
  <si>
    <t>!C18</t>
  </si>
  <si>
    <t>of your total expenses</t>
  </si>
  <si>
    <t>!AI19</t>
  </si>
  <si>
    <t>!C19</t>
  </si>
  <si>
    <t>!AI20</t>
  </si>
  <si>
    <t>!C20</t>
  </si>
  <si>
    <t>Budgeted vs. Actual Expenses:</t>
  </si>
  <si>
    <t>!AI21</t>
  </si>
  <si>
    <t>!C21</t>
  </si>
  <si>
    <t>!AI22</t>
  </si>
  <si>
    <t>!C22</t>
  </si>
  <si>
    <t>!AI23</t>
  </si>
  <si>
    <t>!C23</t>
  </si>
  <si>
    <t>!AI24</t>
  </si>
  <si>
    <t>!C24</t>
  </si>
  <si>
    <t>Total Income</t>
  </si>
  <si>
    <t>Total expenses</t>
  </si>
  <si>
    <t>Balance Amount</t>
  </si>
  <si>
    <t>!AI25</t>
  </si>
  <si>
    <t>!C25</t>
  </si>
  <si>
    <t>!AI26</t>
  </si>
  <si>
    <t>!C26</t>
  </si>
  <si>
    <t>!AI27</t>
  </si>
  <si>
    <t>!C27</t>
  </si>
  <si>
    <t>!AI28</t>
  </si>
  <si>
    <t>!C28</t>
  </si>
  <si>
    <t>!AI29</t>
  </si>
  <si>
    <t>!C29</t>
  </si>
  <si>
    <t>!AI30</t>
  </si>
  <si>
    <t>!C30</t>
  </si>
  <si>
    <t>!AI31</t>
  </si>
  <si>
    <t>!C31</t>
  </si>
  <si>
    <t>!AI32</t>
  </si>
  <si>
    <t>!C32</t>
  </si>
  <si>
    <t>!AI33</t>
  </si>
  <si>
    <t>!C33</t>
  </si>
  <si>
    <t>!AI34</t>
  </si>
  <si>
    <t>!C34</t>
  </si>
  <si>
    <t>!AI35</t>
  </si>
  <si>
    <t>!C35</t>
  </si>
  <si>
    <t>Compare between :</t>
  </si>
  <si>
    <t>Year-to-date information:</t>
  </si>
  <si>
    <t>Total amount spent during the year on :</t>
  </si>
  <si>
    <t>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</si>
</sst>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Arial Narrow"/>
      <family val="2"/>
    </font>
    <font>
      <i/>
      <sz val="10"/>
      <color indexed="8"/>
      <name val="Arial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63"/>
      <name val="Arial Narrow"/>
      <family val="2"/>
    </font>
    <font>
      <sz val="9"/>
      <color indexed="10"/>
      <name val="Webdings"/>
      <family val="1"/>
    </font>
    <font>
      <b/>
      <sz val="11"/>
      <color indexed="63"/>
      <name val="Arial Narrow"/>
      <family val="2"/>
    </font>
    <font>
      <sz val="11"/>
      <color indexed="8"/>
      <name val="Arial"/>
      <family val="2"/>
    </font>
    <font>
      <b/>
      <sz val="9"/>
      <color indexed="9"/>
      <name val="Tahoma"/>
      <family val="2"/>
    </font>
    <font>
      <b/>
      <sz val="11"/>
      <color indexed="8"/>
      <name val="Calibri"/>
      <family val="2"/>
    </font>
    <font>
      <sz val="8"/>
      <color indexed="8"/>
      <name val="Webdings"/>
      <family val="0"/>
    </font>
    <font>
      <sz val="10"/>
      <name val="Verdana"/>
      <family val="2"/>
    </font>
    <font>
      <b/>
      <sz val="8"/>
      <color indexed="8"/>
      <name val="Tahoma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9"/>
      <name val="Arial"/>
      <family val="0"/>
    </font>
    <font>
      <sz val="11"/>
      <color indexed="9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9"/>
      <name val="Arial"/>
      <family val="0"/>
    </font>
    <font>
      <sz val="7.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9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9"/>
      </right>
      <top style="medium">
        <color indexed="59"/>
      </top>
      <bottom style="thin">
        <color indexed="55"/>
      </bottom>
    </border>
    <border>
      <left style="thin">
        <color indexed="22"/>
      </left>
      <right style="thin">
        <color indexed="22"/>
      </right>
      <top style="medium">
        <color indexed="59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 style="thin">
        <color indexed="59"/>
      </right>
      <top style="thin">
        <color indexed="55"/>
      </top>
      <bottom style="medium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5"/>
      </left>
      <right style="thin">
        <color indexed="55"/>
      </right>
      <top style="medium">
        <color indexed="59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9"/>
      </left>
      <right style="thin">
        <color indexed="22"/>
      </right>
      <top style="medium">
        <color indexed="59"/>
      </top>
      <bottom style="thin">
        <color indexed="22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5"/>
      </bottom>
    </border>
    <border>
      <left style="medium">
        <color indexed="59"/>
      </left>
      <right style="thin">
        <color indexed="22"/>
      </right>
      <top style="thin">
        <color indexed="22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5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22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22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 applyNumberFormat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0" fillId="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34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6" fillId="34" borderId="14" xfId="0" applyFont="1" applyFill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14" fillId="3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indent="1"/>
    </xf>
    <xf numFmtId="0" fontId="16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indent="1"/>
    </xf>
    <xf numFmtId="0" fontId="17" fillId="0" borderId="22" xfId="0" applyFont="1" applyBorder="1" applyAlignment="1">
      <alignment horizontal="right" indent="1"/>
    </xf>
    <xf numFmtId="0" fontId="15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25" xfId="0" applyFont="1" applyBorder="1" applyAlignment="1">
      <alignment horizontal="right" indent="1"/>
    </xf>
    <xf numFmtId="0" fontId="15" fillId="34" borderId="26" xfId="0" applyFont="1" applyFill="1" applyBorder="1" applyAlignment="1" applyProtection="1">
      <alignment horizontal="right" inden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1" fontId="2" fillId="35" borderId="28" xfId="0" applyNumberFormat="1" applyFont="1" applyFill="1" applyBorder="1" applyAlignment="1">
      <alignment/>
    </xf>
    <xf numFmtId="1" fontId="12" fillId="0" borderId="0" xfId="0" applyNumberFormat="1" applyFont="1" applyAlignment="1">
      <alignment horizontal="center"/>
    </xf>
    <xf numFmtId="0" fontId="15" fillId="0" borderId="21" xfId="0" applyFont="1" applyBorder="1" applyAlignment="1">
      <alignment horizontal="right" indent="1"/>
    </xf>
    <xf numFmtId="0" fontId="15" fillId="34" borderId="29" xfId="0" applyFont="1" applyFill="1" applyBorder="1" applyAlignment="1" applyProtection="1">
      <alignment horizontal="right" inden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1" fontId="2" fillId="35" borderId="31" xfId="0" applyNumberFormat="1" applyFont="1" applyFill="1" applyBorder="1" applyAlignment="1">
      <alignment/>
    </xf>
    <xf numFmtId="0" fontId="15" fillId="0" borderId="32" xfId="0" applyFont="1" applyBorder="1" applyAlignment="1">
      <alignment horizontal="right" indent="1"/>
    </xf>
    <xf numFmtId="0" fontId="15" fillId="34" borderId="33" xfId="0" applyFont="1" applyFill="1" applyBorder="1" applyAlignment="1" applyProtection="1">
      <alignment horizontal="right" inden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2" fillId="35" borderId="35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0" fontId="15" fillId="0" borderId="36" xfId="0" applyFont="1" applyBorder="1" applyAlignment="1">
      <alignment horizontal="right" indent="1"/>
    </xf>
    <xf numFmtId="0" fontId="15" fillId="0" borderId="19" xfId="0" applyFont="1" applyBorder="1" applyAlignment="1">
      <alignment horizontal="right" indent="1"/>
    </xf>
    <xf numFmtId="0" fontId="15" fillId="0" borderId="37" xfId="0" applyFont="1" applyBorder="1" applyAlignment="1">
      <alignment horizontal="right" indent="1"/>
    </xf>
    <xf numFmtId="0" fontId="13" fillId="0" borderId="0" xfId="0" applyFont="1" applyAlignment="1">
      <alignment horizontal="right" inden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>
      <alignment horizontal="right" inden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  <xf numFmtId="4" fontId="0" fillId="0" borderId="0" xfId="0" applyNumberFormat="1" applyAlignment="1">
      <alignment/>
    </xf>
    <xf numFmtId="9" fontId="0" fillId="0" borderId="0" xfId="57" applyNumberFormat="1" applyFont="1" applyBorder="1" applyAlignment="1" applyProtection="1">
      <alignment/>
      <protection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1" xfId="0" applyBorder="1" applyAlignment="1">
      <alignment horizontal="right"/>
    </xf>
    <xf numFmtId="4" fontId="22" fillId="0" borderId="12" xfId="42" applyNumberFormat="1" applyFont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1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22" fillId="0" borderId="15" xfId="42" applyNumberFormat="1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 horizontal="right"/>
    </xf>
    <xf numFmtId="4" fontId="22" fillId="0" borderId="18" xfId="42" applyNumberFormat="1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4" fontId="15" fillId="0" borderId="21" xfId="42" applyNumberFormat="1" applyFont="1" applyBorder="1" applyAlignment="1" applyProtection="1">
      <alignment horizontal="right"/>
      <protection/>
    </xf>
    <xf numFmtId="4" fontId="15" fillId="34" borderId="19" xfId="42" applyNumberFormat="1" applyFont="1" applyFill="1" applyBorder="1" applyAlignment="1" applyProtection="1">
      <alignment horizontal="center"/>
      <protection locked="0"/>
    </xf>
    <xf numFmtId="4" fontId="15" fillId="0" borderId="19" xfId="42" applyNumberFormat="1" applyFont="1" applyBorder="1" applyAlignment="1" applyProtection="1">
      <alignment horizontal="right" shrinkToFit="1"/>
      <protection/>
    </xf>
    <xf numFmtId="4" fontId="15" fillId="0" borderId="19" xfId="42" applyNumberFormat="1" applyFont="1" applyBorder="1" applyAlignment="1" applyProtection="1">
      <alignment horizontal="right"/>
      <protection/>
    </xf>
    <xf numFmtId="4" fontId="15" fillId="35" borderId="19" xfId="42" applyNumberFormat="1" applyFont="1" applyFill="1" applyBorder="1" applyAlignment="1" applyProtection="1">
      <alignment horizontal="center"/>
      <protection/>
    </xf>
    <xf numFmtId="0" fontId="18" fillId="0" borderId="50" xfId="0" applyFont="1" applyBorder="1" applyAlignment="1">
      <alignment horizontal="center" vertical="center" textRotation="90"/>
    </xf>
    <xf numFmtId="0" fontId="20" fillId="36" borderId="17" xfId="0" applyFont="1" applyFill="1" applyBorder="1" applyAlignment="1">
      <alignment horizontal="center" vertical="center"/>
    </xf>
    <xf numFmtId="4" fontId="3" fillId="37" borderId="14" xfId="0" applyNumberFormat="1" applyFont="1" applyFill="1" applyBorder="1" applyAlignment="1">
      <alignment horizontal="left"/>
    </xf>
    <xf numFmtId="0" fontId="3" fillId="37" borderId="14" xfId="0" applyFont="1" applyFill="1" applyBorder="1" applyAlignment="1">
      <alignment horizontal="center" vertical="center"/>
    </xf>
    <xf numFmtId="4" fontId="3" fillId="37" borderId="51" xfId="0" applyNumberFormat="1" applyFont="1" applyFill="1" applyBorder="1" applyAlignment="1">
      <alignment horizontal="left"/>
    </xf>
    <xf numFmtId="9" fontId="3" fillId="37" borderId="14" xfId="57" applyNumberFormat="1" applyFont="1" applyFill="1" applyBorder="1" applyAlignment="1" applyProtection="1">
      <alignment horizontal="center"/>
      <protection/>
    </xf>
    <xf numFmtId="4" fontId="3" fillId="37" borderId="14" xfId="0" applyNumberFormat="1" applyFont="1" applyFill="1" applyBorder="1" applyAlignment="1">
      <alignment horizontal="center" vertical="center"/>
    </xf>
    <xf numFmtId="9" fontId="3" fillId="0" borderId="14" xfId="57" applyNumberFormat="1" applyFont="1" applyBorder="1" applyAlignment="1" applyProtection="1">
      <alignment horizontal="center"/>
      <protection/>
    </xf>
    <xf numFmtId="0" fontId="3" fillId="36" borderId="14" xfId="0" applyFont="1" applyFill="1" applyBorder="1" applyAlignment="1" applyProtection="1">
      <alignment horizontal="center"/>
      <protection locked="0"/>
    </xf>
    <xf numFmtId="4" fontId="2" fillId="35" borderId="14" xfId="42" applyNumberFormat="1" applyFont="1" applyFill="1" applyBorder="1" applyAlignment="1" applyProtection="1">
      <alignment horizontal="left" vertical="center" indent="1"/>
      <protection/>
    </xf>
    <xf numFmtId="0" fontId="3" fillId="0" borderId="13" xfId="0" applyFont="1" applyBorder="1" applyAlignment="1">
      <alignment horizontal="center"/>
    </xf>
    <xf numFmtId="9" fontId="2" fillId="35" borderId="14" xfId="57" applyNumberFormat="1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 horizontal="left"/>
    </xf>
    <xf numFmtId="4" fontId="3" fillId="36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wrapText="1"/>
    </xf>
    <xf numFmtId="4" fontId="2" fillId="35" borderId="14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border>
        <left style="thin">
          <color indexed="10"/>
        </left>
        <right style="thin">
          <color indexed="10"/>
        </right>
        <top style="thin">
          <color indexed="55"/>
        </top>
        <bottom style="thin">
          <color indexed="55"/>
        </bottom>
      </border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53735"/>
      <rgbColor rgb="00FFF58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C3C3C"/>
      <rgbColor rgb="00993300"/>
      <rgbColor rgb="00993366"/>
      <rgbColor rgb="0040404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5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January!$B$6:$B$35</c:f>
              <c:strCache/>
            </c:strRef>
          </c:cat>
          <c:val>
            <c:numRef>
              <c:f>January!$AI$6:$AI$35</c:f>
              <c:numCache/>
            </c:numRef>
          </c:val>
        </c:ser>
        <c:overlap val="29"/>
        <c:gapWidth val="40"/>
        <c:axId val="57127413"/>
        <c:axId val="44384670"/>
      </c:bar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84670"/>
        <c:crossesAt val="0"/>
        <c:auto val="1"/>
        <c:lblOffset val="100"/>
        <c:tickLblSkip val="2"/>
        <c:noMultiLvlLbl val="0"/>
      </c:catAx>
      <c:valAx>
        <c:axId val="443846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27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October!$B$6:$B$35</c:f>
              <c:strCache/>
            </c:strRef>
          </c:cat>
          <c:val>
            <c:numRef>
              <c:f>October!$AI$6:$AI$35</c:f>
              <c:numCache/>
            </c:numRef>
          </c:val>
        </c:ser>
        <c:overlap val="29"/>
        <c:gapWidth val="40"/>
        <c:axId val="58916831"/>
        <c:axId val="60489432"/>
      </c:bar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89432"/>
        <c:crossesAt val="0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1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November!$B$6:$B$35</c:f>
              <c:strCache/>
            </c:strRef>
          </c:cat>
          <c:val>
            <c:numRef>
              <c:f>November!$AI$6:$AI$35</c:f>
              <c:numCache/>
            </c:numRef>
          </c:val>
        </c:ser>
        <c:overlap val="29"/>
        <c:gapWidth val="40"/>
        <c:axId val="7533977"/>
        <c:axId val="696930"/>
      </c:barChart>
      <c:cat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6930"/>
        <c:crossesAt val="0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5339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December!$B$6:$B$35</c:f>
              <c:strCache/>
            </c:strRef>
          </c:cat>
          <c:val>
            <c:numRef>
              <c:f>December!$AI$6:$AI$35</c:f>
              <c:numCache/>
            </c:numRef>
          </c:val>
        </c:ser>
        <c:overlap val="29"/>
        <c:gapWidth val="40"/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51340"/>
        <c:crossesAt val="0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2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0.958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output!$FJ$1:$FJ$28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output!$FF$1:$FF$28</c:f>
              <c:strCache/>
            </c:strRef>
          </c:cat>
          <c:val>
            <c:numRef>
              <c:f>output!$FH$1:$FH$28</c:f>
              <c:numCache/>
            </c:numRef>
          </c:val>
        </c:ser>
        <c:overlap val="29"/>
        <c:gapWidth val="40"/>
        <c:axId val="38300013"/>
        <c:axId val="9155798"/>
      </c:bar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55798"/>
        <c:crossesAt val="0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00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65"/>
          <c:y val="0.015"/>
          <c:w val="0.363"/>
          <c:h val="0.06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95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output!$FO$20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output!$FP$20:$FS$20</c:f>
              <c:numCache/>
            </c:numRef>
          </c:val>
        </c:ser>
        <c:ser>
          <c:idx val="1"/>
          <c:order val="1"/>
          <c:tx>
            <c:strRef>
              <c:f>output!$FO$21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output!$FP$19:$FS$19</c:f>
              <c:strCache/>
            </c:strRef>
          </c:cat>
          <c:val>
            <c:numRef>
              <c:f>output!$FP$21:$FS$21</c:f>
              <c:numCache/>
            </c:numRef>
          </c:val>
        </c:ser>
        <c:axId val="15293319"/>
        <c:axId val="3422144"/>
      </c:bar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2144"/>
        <c:crossesAt val="0"/>
        <c:auto val="0"/>
        <c:lblOffset val="100"/>
        <c:tickLblSkip val="1"/>
        <c:noMultiLvlLbl val="0"/>
      </c:catAx>
      <c:valAx>
        <c:axId val="3422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9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5"/>
          <c:y val="0"/>
          <c:w val="0.41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692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February!$B$6:$B$35</c:f>
              <c:strCache/>
            </c:strRef>
          </c:cat>
          <c:val>
            <c:numRef>
              <c:f>February!$AI$6:$AI$35</c:f>
              <c:numCache/>
            </c:numRef>
          </c:val>
        </c:ser>
        <c:overlap val="29"/>
        <c:gapWidth val="40"/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88488"/>
        <c:crossesAt val="0"/>
        <c:auto val="1"/>
        <c:lblOffset val="100"/>
        <c:tickLblSkip val="1"/>
        <c:noMultiLvlLbl val="0"/>
      </c:catAx>
      <c:valAx>
        <c:axId val="383884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17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March!$B$6:$B$35</c:f>
              <c:strCache/>
            </c:strRef>
          </c:cat>
          <c:val>
            <c:numRef>
              <c:f>March!$AI$6:$AI$35</c:f>
              <c:numCache/>
            </c:numRef>
          </c:val>
        </c:ser>
        <c:overlap val="29"/>
        <c:gapWidth val="40"/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9794"/>
        <c:crossesAt val="0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952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April!$B$6:$B$35</c:f>
              <c:strCache/>
            </c:strRef>
          </c:cat>
          <c:val>
            <c:numRef>
              <c:f>April!$AI$6:$AI$35</c:f>
              <c:numCache/>
            </c:numRef>
          </c:val>
        </c:ser>
        <c:overlap val="29"/>
        <c:gapWidth val="40"/>
        <c:axId val="811555"/>
        <c:axId val="7303996"/>
      </c:barChart>
      <c:cat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303996"/>
        <c:crossesAt val="0"/>
        <c:auto val="1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May!$B$6:$B$35</c:f>
              <c:strCache/>
            </c:strRef>
          </c:cat>
          <c:val>
            <c:numRef>
              <c:f>May!$AI$6:$AI$35</c:f>
              <c:numCache/>
            </c:numRef>
          </c:val>
        </c:ser>
        <c:overlap val="29"/>
        <c:gapWidth val="40"/>
        <c:axId val="65735965"/>
        <c:axId val="54752774"/>
      </c:barChart>
      <c:cat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52774"/>
        <c:crossesAt val="0"/>
        <c:auto val="1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3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June!$B$6:$B$35</c:f>
              <c:strCache/>
            </c:strRef>
          </c:cat>
          <c:val>
            <c:numRef>
              <c:f>June!$AI$6:$AI$35</c:f>
              <c:numCache/>
            </c:numRef>
          </c:val>
        </c:ser>
        <c:overlap val="29"/>
        <c:gapWidth val="40"/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89680"/>
        <c:crossesAt val="0"/>
        <c:auto val="1"/>
        <c:lblOffset val="100"/>
        <c:tickLblSkip val="1"/>
        <c:noMultiLvlLbl val="0"/>
      </c:catAx>
      <c:valAx>
        <c:axId val="57896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12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July!$B$6:$B$35</c:f>
              <c:strCache/>
            </c:strRef>
          </c:cat>
          <c:val>
            <c:numRef>
              <c:f>July!$AI$6:$AI$35</c:f>
              <c:numCache/>
            </c:numRef>
          </c:val>
        </c:ser>
        <c:overlap val="29"/>
        <c:gapWidth val="40"/>
        <c:axId val="52107121"/>
        <c:axId val="66310906"/>
      </c:bar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10906"/>
        <c:crossesAt val="0"/>
        <c:auto val="1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August!$B$6:$B$35</c:f>
              <c:strCache/>
            </c:strRef>
          </c:cat>
          <c:val>
            <c:numRef>
              <c:f>August!$AI$6:$AI$35</c:f>
              <c:numCache/>
            </c:numRef>
          </c:val>
        </c:ser>
        <c:overlap val="29"/>
        <c:gapWidth val="40"/>
        <c:axId val="59927243"/>
        <c:axId val="2474276"/>
      </c:bar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4276"/>
        <c:crossesAt val="0"/>
        <c:auto val="1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27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25"/>
          <c:w val="0.9537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September!$C$6:$C$35</c:f>
              <c:numCache/>
            </c:numRef>
          </c:val>
        </c:ser>
        <c:ser>
          <c:idx val="1"/>
          <c:order val="1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September!$B$6:$B$35</c:f>
              <c:strCache/>
            </c:strRef>
          </c:cat>
          <c:val>
            <c:numRef>
              <c:f>September!$AI$6:$AI$35</c:f>
              <c:numCache/>
            </c:numRef>
          </c:val>
        </c:ser>
        <c:overlap val="29"/>
        <c:gapWidth val="40"/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98638"/>
        <c:crossesAt val="0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684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"/>
          <c:w val="0.345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utput!A1" /><Relationship Id="rId2" Type="http://schemas.openxmlformats.org/officeDocument/2006/relationships/hyperlink" Target="#January!D6" /><Relationship Id="rId3" Type="http://schemas.openxmlformats.org/officeDocument/2006/relationships/hyperlink" Target="#February!d6" /><Relationship Id="rId4" Type="http://schemas.openxmlformats.org/officeDocument/2006/relationships/hyperlink" Target="#March!d6" /><Relationship Id="rId5" Type="http://schemas.openxmlformats.org/officeDocument/2006/relationships/hyperlink" Target="#April!d6" /><Relationship Id="rId6" Type="http://schemas.openxmlformats.org/officeDocument/2006/relationships/hyperlink" Target="#May!d6" /><Relationship Id="rId7" Type="http://schemas.openxmlformats.org/officeDocument/2006/relationships/hyperlink" Target="#June!d6" /><Relationship Id="rId8" Type="http://schemas.openxmlformats.org/officeDocument/2006/relationships/hyperlink" Target="#July!d6" /><Relationship Id="rId9" Type="http://schemas.openxmlformats.org/officeDocument/2006/relationships/hyperlink" Target="#August!d6" /><Relationship Id="rId10" Type="http://schemas.openxmlformats.org/officeDocument/2006/relationships/hyperlink" Target="#September!d6" /><Relationship Id="rId11" Type="http://schemas.openxmlformats.org/officeDocument/2006/relationships/hyperlink" Target="#October!d6" /><Relationship Id="rId12" Type="http://schemas.openxmlformats.org/officeDocument/2006/relationships/hyperlink" Target="#November!d6" /><Relationship Id="rId13" Type="http://schemas.openxmlformats.org/officeDocument/2006/relationships/hyperlink" Target="#December!d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#start!A1" /><Relationship Id="rId3" Type="http://schemas.openxmlformats.org/officeDocument/2006/relationships/hyperlink" Target="#January!D6" /><Relationship Id="rId4" Type="http://schemas.openxmlformats.org/officeDocument/2006/relationships/hyperlink" Target="#February!d6" /><Relationship Id="rId5" Type="http://schemas.openxmlformats.org/officeDocument/2006/relationships/hyperlink" Target="#March!d6" /><Relationship Id="rId6" Type="http://schemas.openxmlformats.org/officeDocument/2006/relationships/hyperlink" Target="#April!d6" /><Relationship Id="rId7" Type="http://schemas.openxmlformats.org/officeDocument/2006/relationships/hyperlink" Target="#May!d6" /><Relationship Id="rId8" Type="http://schemas.openxmlformats.org/officeDocument/2006/relationships/hyperlink" Target="#June!d6" /><Relationship Id="rId9" Type="http://schemas.openxmlformats.org/officeDocument/2006/relationships/hyperlink" Target="#July!d6" /><Relationship Id="rId10" Type="http://schemas.openxmlformats.org/officeDocument/2006/relationships/hyperlink" Target="#August!d6" /><Relationship Id="rId11" Type="http://schemas.openxmlformats.org/officeDocument/2006/relationships/hyperlink" Target="#September!d6" /><Relationship Id="rId12" Type="http://schemas.openxmlformats.org/officeDocument/2006/relationships/hyperlink" Target="#October!d6" /><Relationship Id="rId13" Type="http://schemas.openxmlformats.org/officeDocument/2006/relationships/hyperlink" Target="#November!d6" /><Relationship Id="rId14" Type="http://schemas.openxmlformats.org/officeDocument/2006/relationships/hyperlink" Target="#December!d6" /><Relationship Id="rId1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tart!A1" /><Relationship Id="rId3" Type="http://schemas.openxmlformats.org/officeDocument/2006/relationships/hyperlink" Target="#output!A1" /><Relationship Id="rId4" Type="http://schemas.openxmlformats.org/officeDocument/2006/relationships/hyperlink" Target="#January!D6" /><Relationship Id="rId5" Type="http://schemas.openxmlformats.org/officeDocument/2006/relationships/hyperlink" Target="#February!d6" /><Relationship Id="rId6" Type="http://schemas.openxmlformats.org/officeDocument/2006/relationships/hyperlink" Target="#March!d6" /><Relationship Id="rId7" Type="http://schemas.openxmlformats.org/officeDocument/2006/relationships/hyperlink" Target="#April!d6" /><Relationship Id="rId8" Type="http://schemas.openxmlformats.org/officeDocument/2006/relationships/hyperlink" Target="#May!d6" /><Relationship Id="rId9" Type="http://schemas.openxmlformats.org/officeDocument/2006/relationships/hyperlink" Target="#June!d6" /><Relationship Id="rId10" Type="http://schemas.openxmlformats.org/officeDocument/2006/relationships/hyperlink" Target="#July!d6" /><Relationship Id="rId11" Type="http://schemas.openxmlformats.org/officeDocument/2006/relationships/hyperlink" Target="#August!d6" /><Relationship Id="rId12" Type="http://schemas.openxmlformats.org/officeDocument/2006/relationships/hyperlink" Target="#September!d6" /><Relationship Id="rId13" Type="http://schemas.openxmlformats.org/officeDocument/2006/relationships/hyperlink" Target="#October!d6" /><Relationship Id="rId14" Type="http://schemas.openxmlformats.org/officeDocument/2006/relationships/hyperlink" Target="#November!d6" /><Relationship Id="rId15" Type="http://schemas.openxmlformats.org/officeDocument/2006/relationships/hyperlink" Target="#December!d6" /><Relationship Id="rId1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1</xdr:row>
      <xdr:rowOff>66675</xdr:rowOff>
    </xdr:from>
    <xdr:to>
      <xdr:col>9</xdr:col>
      <xdr:colOff>95250</xdr:colOff>
      <xdr:row>3</xdr:row>
      <xdr:rowOff>123825</xdr:rowOff>
    </xdr:to>
    <xdr:sp>
      <xdr:nvSpPr>
        <xdr:cNvPr id="1" name="Rounded Rectangle 19">
          <a:hlinkClick r:id="rId1"/>
        </xdr:cNvPr>
        <xdr:cNvSpPr>
          <a:spLocks/>
        </xdr:cNvSpPr>
      </xdr:nvSpPr>
      <xdr:spPr>
        <a:xfrm>
          <a:off x="5591175" y="276225"/>
          <a:ext cx="609600" cy="43815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Go to Output</a:t>
          </a:r>
        </a:p>
      </xdr:txBody>
    </xdr:sp>
    <xdr:clientData/>
  </xdr:twoCellAnchor>
  <xdr:twoCellAnchor>
    <xdr:from>
      <xdr:col>10</xdr:col>
      <xdr:colOff>123825</xdr:colOff>
      <xdr:row>1</xdr:row>
      <xdr:rowOff>19050</xdr:rowOff>
    </xdr:from>
    <xdr:to>
      <xdr:col>10</xdr:col>
      <xdr:colOff>733425</xdr:colOff>
      <xdr:row>28</xdr:row>
      <xdr:rowOff>9525</xdr:rowOff>
    </xdr:to>
    <xdr:grpSp>
      <xdr:nvGrpSpPr>
        <xdr:cNvPr id="2" name="Group 104"/>
        <xdr:cNvGrpSpPr>
          <a:grpSpLocks/>
        </xdr:cNvGrpSpPr>
      </xdr:nvGrpSpPr>
      <xdr:grpSpPr>
        <a:xfrm>
          <a:off x="6410325" y="228600"/>
          <a:ext cx="609600" cy="4486275"/>
          <a:chOff x="13461" y="359"/>
          <a:chExt cx="1288" cy="710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13474" y="359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3474" y="96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3474" y="1572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3474" y="2180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3474" y="2785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3474" y="339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3474" y="3999"/>
            <a:ext cx="1275" cy="513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3474" y="458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3474" y="516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3474" y="5771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3474" y="6356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3461" y="6938"/>
            <a:ext cx="1275" cy="526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114300</xdr:rowOff>
    </xdr:from>
    <xdr:to>
      <xdr:col>50</xdr:col>
      <xdr:colOff>47625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257175" y="3086100"/>
        <a:ext cx="6934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50</xdr:col>
      <xdr:colOff>85725</xdr:colOff>
      <xdr:row>0</xdr:row>
      <xdr:rowOff>161925</xdr:rowOff>
    </xdr:from>
    <xdr:to>
      <xdr:col>58</xdr:col>
      <xdr:colOff>28575</xdr:colOff>
      <xdr:row>2</xdr:row>
      <xdr:rowOff>123825</xdr:rowOff>
    </xdr:to>
    <xdr:sp>
      <xdr:nvSpPr>
        <xdr:cNvPr id="2" name="Rounded Rectangle 19">
          <a:hlinkClick r:id="rId2"/>
        </xdr:cNvPr>
        <xdr:cNvSpPr>
          <a:spLocks/>
        </xdr:cNvSpPr>
      </xdr:nvSpPr>
      <xdr:spPr>
        <a:xfrm>
          <a:off x="7229475" y="161925"/>
          <a:ext cx="1085850" cy="342900"/>
        </a:xfrm>
        <a:prstGeom prst="round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 lIns="45720" tIns="18000" rIns="45720" bIns="1800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Change Settings</a:t>
          </a:r>
        </a:p>
      </xdr:txBody>
    </xdr:sp>
    <xdr:clientData/>
  </xdr:twoCellAnchor>
  <xdr:twoCellAnchor>
    <xdr:from>
      <xdr:col>50</xdr:col>
      <xdr:colOff>85725</xdr:colOff>
      <xdr:row>3</xdr:row>
      <xdr:rowOff>47625</xdr:rowOff>
    </xdr:from>
    <xdr:to>
      <xdr:col>54</xdr:col>
      <xdr:colOff>123825</xdr:colOff>
      <xdr:row>28</xdr:row>
      <xdr:rowOff>57150</xdr:rowOff>
    </xdr:to>
    <xdr:grpSp>
      <xdr:nvGrpSpPr>
        <xdr:cNvPr id="3" name="Group 69"/>
        <xdr:cNvGrpSpPr>
          <a:grpSpLocks/>
        </xdr:cNvGrpSpPr>
      </xdr:nvGrpSpPr>
      <xdr:grpSpPr>
        <a:xfrm>
          <a:off x="7229475" y="619125"/>
          <a:ext cx="609600" cy="4638675"/>
          <a:chOff x="15180" y="975"/>
          <a:chExt cx="1287" cy="7500"/>
        </a:xfrm>
        <a:solidFill>
          <a:srgbClr val="FFFFFF"/>
        </a:solidFill>
      </xdr:grpSpPr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15193" y="97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5" name="Rounded Rectangle 19">
            <a:hlinkClick r:id="rId4"/>
          </xdr:cNvPr>
          <xdr:cNvSpPr>
            <a:spLocks/>
          </xdr:cNvSpPr>
        </xdr:nvSpPr>
        <xdr:spPr>
          <a:xfrm>
            <a:off x="15193" y="161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6" name="Rounded Rectangle 19">
            <a:hlinkClick r:id="rId5"/>
          </xdr:cNvPr>
          <xdr:cNvSpPr>
            <a:spLocks/>
          </xdr:cNvSpPr>
        </xdr:nvSpPr>
        <xdr:spPr>
          <a:xfrm>
            <a:off x="15193" y="225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7" name="Rounded Rectangle 19">
            <a:hlinkClick r:id="rId6"/>
          </xdr:cNvPr>
          <xdr:cNvSpPr>
            <a:spLocks/>
          </xdr:cNvSpPr>
        </xdr:nvSpPr>
        <xdr:spPr>
          <a:xfrm>
            <a:off x="15193" y="2895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8" name="Rounded Rectangle 19">
            <a:hlinkClick r:id="rId7"/>
          </xdr:cNvPr>
          <xdr:cNvSpPr>
            <a:spLocks/>
          </xdr:cNvSpPr>
        </xdr:nvSpPr>
        <xdr:spPr>
          <a:xfrm>
            <a:off x="15193" y="3534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9" name="Rounded Rectangle 19">
            <a:hlinkClick r:id="rId8"/>
          </xdr:cNvPr>
          <xdr:cNvSpPr>
            <a:spLocks/>
          </xdr:cNvSpPr>
        </xdr:nvSpPr>
        <xdr:spPr>
          <a:xfrm>
            <a:off x="15193" y="4176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0" name="Rounded Rectangle 19">
            <a:hlinkClick r:id="rId9"/>
          </xdr:cNvPr>
          <xdr:cNvSpPr>
            <a:spLocks/>
          </xdr:cNvSpPr>
        </xdr:nvSpPr>
        <xdr:spPr>
          <a:xfrm>
            <a:off x="15193" y="4817"/>
            <a:ext cx="1273" cy="542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1" name="Rounded Rectangle 19">
            <a:hlinkClick r:id="rId10"/>
          </xdr:cNvPr>
          <xdr:cNvSpPr>
            <a:spLocks/>
          </xdr:cNvSpPr>
        </xdr:nvSpPr>
        <xdr:spPr>
          <a:xfrm>
            <a:off x="15193" y="5432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2" name="Rounded Rectangle 19">
            <a:hlinkClick r:id="rId11"/>
          </xdr:cNvPr>
          <xdr:cNvSpPr>
            <a:spLocks/>
          </xdr:cNvSpPr>
        </xdr:nvSpPr>
        <xdr:spPr>
          <a:xfrm>
            <a:off x="15193" y="6049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3" name="Rounded Rectangle 19">
            <a:hlinkClick r:id="rId12"/>
          </xdr:cNvPr>
          <xdr:cNvSpPr>
            <a:spLocks/>
          </xdr:cNvSpPr>
        </xdr:nvSpPr>
        <xdr:spPr>
          <a:xfrm>
            <a:off x="15193" y="6688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4" name="Rounded Rectangle 19">
            <a:hlinkClick r:id="rId13"/>
          </xdr:cNvPr>
          <xdr:cNvSpPr>
            <a:spLocks/>
          </xdr:cNvSpPr>
        </xdr:nvSpPr>
        <xdr:spPr>
          <a:xfrm>
            <a:off x="15193" y="7303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5" name="Rounded Rectangle 19">
            <a:hlinkClick r:id="rId14"/>
          </xdr:cNvPr>
          <xdr:cNvSpPr>
            <a:spLocks/>
          </xdr:cNvSpPr>
        </xdr:nvSpPr>
        <xdr:spPr>
          <a:xfrm>
            <a:off x="15180" y="7920"/>
            <a:ext cx="1273" cy="555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11</xdr:col>
      <xdr:colOff>9525</xdr:colOff>
      <xdr:row>32</xdr:row>
      <xdr:rowOff>123825</xdr:rowOff>
    </xdr:from>
    <xdr:to>
      <xdr:col>34</xdr:col>
      <xdr:colOff>114300</xdr:colOff>
      <xdr:row>43</xdr:row>
      <xdr:rowOff>38100</xdr:rowOff>
    </xdr:to>
    <xdr:graphicFrame>
      <xdr:nvGraphicFramePr>
        <xdr:cNvPr id="16" name="Chart 18"/>
        <xdr:cNvGraphicFramePr/>
      </xdr:nvGraphicFramePr>
      <xdr:xfrm>
        <a:off x="1581150" y="6010275"/>
        <a:ext cx="3390900" cy="1800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657350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0</xdr:row>
      <xdr:rowOff>657225</xdr:rowOff>
    </xdr:from>
    <xdr:to>
      <xdr:col>1</xdr:col>
      <xdr:colOff>733425</xdr:colOff>
      <xdr:row>0</xdr:row>
      <xdr:rowOff>657225</xdr:rowOff>
    </xdr:to>
    <xdr:grpSp>
      <xdr:nvGrpSpPr>
        <xdr:cNvPr id="2" name="Group 91"/>
        <xdr:cNvGrpSpPr>
          <a:grpSpLocks/>
        </xdr:cNvGrpSpPr>
      </xdr:nvGrpSpPr>
      <xdr:grpSpPr>
        <a:xfrm>
          <a:off x="361950" y="657225"/>
          <a:ext cx="733425" cy="0"/>
          <a:chOff x="-18577" y="-18577"/>
          <a:chExt cx="20869" cy="0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-18577" y="-18577"/>
            <a:ext cx="18573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-18577" y="-18577"/>
            <a:ext cx="20869" cy="0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0</xdr:col>
      <xdr:colOff>361950</xdr:colOff>
      <xdr:row>0</xdr:row>
      <xdr:rowOff>657225</xdr:rowOff>
    </xdr:from>
    <xdr:to>
      <xdr:col>0</xdr:col>
      <xdr:colOff>361950</xdr:colOff>
      <xdr:row>0</xdr:row>
      <xdr:rowOff>657225</xdr:rowOff>
    </xdr:to>
    <xdr:grpSp>
      <xdr:nvGrpSpPr>
        <xdr:cNvPr id="5" name="Group 90"/>
        <xdr:cNvGrpSpPr>
          <a:grpSpLocks/>
        </xdr:cNvGrpSpPr>
      </xdr:nvGrpSpPr>
      <xdr:grpSpPr>
        <a:xfrm>
          <a:off x="361950" y="657225"/>
          <a:ext cx="0" cy="0"/>
          <a:chOff x="-18577" y="-18577"/>
          <a:chExt cx="225488" cy="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-18577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211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22800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42925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63613" y="-18577"/>
            <a:ext cx="18546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8430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0420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24721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45409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5703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6222" y="-18577"/>
            <a:ext cx="18603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-18577" y="-18577"/>
            <a:ext cx="225488" cy="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43137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2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53550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63075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9525</xdr:colOff>
      <xdr:row>44</xdr:row>
      <xdr:rowOff>9525</xdr:rowOff>
    </xdr:from>
    <xdr:to>
      <xdr:col>59</xdr:col>
      <xdr:colOff>47625</xdr:colOff>
      <xdr:row>44</xdr:row>
      <xdr:rowOff>2705100</xdr:rowOff>
    </xdr:to>
    <xdr:graphicFrame>
      <xdr:nvGraphicFramePr>
        <xdr:cNvPr id="1" name="Chart 1"/>
        <xdr:cNvGraphicFramePr/>
      </xdr:nvGraphicFramePr>
      <xdr:xfrm>
        <a:off x="17926050" y="9344025"/>
        <a:ext cx="7286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0</xdr:row>
      <xdr:rowOff>85725</xdr:rowOff>
    </xdr:from>
    <xdr:to>
      <xdr:col>1</xdr:col>
      <xdr:colOff>1371600</xdr:colOff>
      <xdr:row>0</xdr:row>
      <xdr:rowOff>523875</xdr:rowOff>
    </xdr:to>
    <xdr:grpSp>
      <xdr:nvGrpSpPr>
        <xdr:cNvPr id="2" name="Group 91"/>
        <xdr:cNvGrpSpPr>
          <a:grpSpLocks/>
        </xdr:cNvGrpSpPr>
      </xdr:nvGrpSpPr>
      <xdr:grpSpPr>
        <a:xfrm>
          <a:off x="438150" y="85725"/>
          <a:ext cx="1295400" cy="438150"/>
          <a:chOff x="920" y="134"/>
          <a:chExt cx="2709" cy="695"/>
        </a:xfrm>
        <a:solidFill>
          <a:srgbClr val="FFFFFF"/>
        </a:solidFill>
      </xdr:grpSpPr>
      <xdr:sp>
        <xdr:nvSpPr>
          <xdr:cNvPr id="3" name="Rounded Rectangle 19">
            <a:hlinkClick r:id="rId2"/>
          </xdr:cNvPr>
          <xdr:cNvSpPr>
            <a:spLocks/>
          </xdr:cNvSpPr>
        </xdr:nvSpPr>
        <xdr:spPr>
          <a:xfrm>
            <a:off x="920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Change Settings</a:t>
            </a:r>
          </a:p>
        </xdr:txBody>
      </xdr:sp>
      <xdr:sp>
        <xdr:nvSpPr>
          <xdr:cNvPr id="4" name="Rounded Rectangle 19">
            <a:hlinkClick r:id="rId3"/>
          </xdr:cNvPr>
          <xdr:cNvSpPr>
            <a:spLocks/>
          </xdr:cNvSpPr>
        </xdr:nvSpPr>
        <xdr:spPr>
          <a:xfrm>
            <a:off x="2353" y="134"/>
            <a:ext cx="1275" cy="695"/>
          </a:xfrm>
          <a:prstGeom prst="roundRect">
            <a:avLst/>
          </a:prstGeom>
          <a:solidFill>
            <a:srgbClr val="008080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Go to Output</a:t>
            </a:r>
          </a:p>
        </xdr:txBody>
      </xdr:sp>
    </xdr:grpSp>
    <xdr:clientData/>
  </xdr:twoCellAnchor>
  <xdr:twoCellAnchor>
    <xdr:from>
      <xdr:col>2</xdr:col>
      <xdr:colOff>85725</xdr:colOff>
      <xdr:row>0</xdr:row>
      <xdr:rowOff>219075</xdr:rowOff>
    </xdr:from>
    <xdr:to>
      <xdr:col>29</xdr:col>
      <xdr:colOff>19050</xdr:colOff>
      <xdr:row>0</xdr:row>
      <xdr:rowOff>533400</xdr:rowOff>
    </xdr:to>
    <xdr:grpSp>
      <xdr:nvGrpSpPr>
        <xdr:cNvPr id="5" name="Group 90"/>
        <xdr:cNvGrpSpPr>
          <a:grpSpLocks/>
        </xdr:cNvGrpSpPr>
      </xdr:nvGrpSpPr>
      <xdr:grpSpPr>
        <a:xfrm>
          <a:off x="1943100" y="219075"/>
          <a:ext cx="7924800" cy="314325"/>
          <a:chOff x="4080" y="345"/>
          <a:chExt cx="16647" cy="500"/>
        </a:xfrm>
        <a:solidFill>
          <a:srgbClr val="FFFFFF"/>
        </a:solidFill>
      </xdr:grpSpPr>
      <xdr:sp>
        <xdr:nvSpPr>
          <xdr:cNvPr id="6" name="Rounded Rectangle 19">
            <a:hlinkClick r:id="rId4"/>
          </xdr:cNvPr>
          <xdr:cNvSpPr>
            <a:spLocks/>
          </xdr:cNvSpPr>
        </xdr:nvSpPr>
        <xdr:spPr>
          <a:xfrm>
            <a:off x="4080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Jan.</a:t>
            </a:r>
          </a:p>
        </xdr:txBody>
      </xdr:sp>
      <xdr:sp>
        <xdr:nvSpPr>
          <xdr:cNvPr id="7" name="Rounded Rectangle 19">
            <a:hlinkClick r:id="rId5"/>
          </xdr:cNvPr>
          <xdr:cNvSpPr>
            <a:spLocks/>
          </xdr:cNvSpPr>
        </xdr:nvSpPr>
        <xdr:spPr>
          <a:xfrm>
            <a:off x="549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Feb.</a:t>
            </a:r>
          </a:p>
        </xdr:txBody>
      </xdr:sp>
      <xdr:sp>
        <xdr:nvSpPr>
          <xdr:cNvPr id="8" name="Rounded Rectangle 19">
            <a:hlinkClick r:id="rId6"/>
          </xdr:cNvPr>
          <xdr:cNvSpPr>
            <a:spLocks/>
          </xdr:cNvSpPr>
        </xdr:nvSpPr>
        <xdr:spPr>
          <a:xfrm>
            <a:off x="690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Mar.</a:t>
            </a:r>
          </a:p>
        </xdr:txBody>
      </xdr:sp>
      <xdr:sp>
        <xdr:nvSpPr>
          <xdr:cNvPr id="9" name="Rounded Rectangle 19">
            <a:hlinkClick r:id="rId7"/>
          </xdr:cNvPr>
          <xdr:cNvSpPr>
            <a:spLocks/>
          </xdr:cNvSpPr>
        </xdr:nvSpPr>
        <xdr:spPr>
          <a:xfrm>
            <a:off x="8275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Apr.</a:t>
            </a:r>
          </a:p>
        </xdr:txBody>
      </xdr:sp>
      <xdr:sp>
        <xdr:nvSpPr>
          <xdr:cNvPr id="10" name="Rounded Rectangle 19">
            <a:hlinkClick r:id="rId8"/>
          </xdr:cNvPr>
          <xdr:cNvSpPr>
            <a:spLocks/>
          </xdr:cNvSpPr>
        </xdr:nvSpPr>
        <xdr:spPr>
          <a:xfrm>
            <a:off x="968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May.</a:t>
            </a:r>
          </a:p>
        </xdr:txBody>
      </xdr:sp>
      <xdr:sp>
        <xdr:nvSpPr>
          <xdr:cNvPr id="11" name="Rounded Rectangle 19">
            <a:hlinkClick r:id="rId9"/>
          </xdr:cNvPr>
          <xdr:cNvSpPr>
            <a:spLocks/>
          </xdr:cNvSpPr>
        </xdr:nvSpPr>
        <xdr:spPr>
          <a:xfrm>
            <a:off x="1109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Jun.</a:t>
            </a:r>
          </a:p>
        </xdr:txBody>
      </xdr:sp>
      <xdr:sp>
        <xdr:nvSpPr>
          <xdr:cNvPr id="12" name="Rounded Rectangle 19">
            <a:hlinkClick r:id="rId10"/>
          </xdr:cNvPr>
          <xdr:cNvSpPr>
            <a:spLocks/>
          </xdr:cNvSpPr>
        </xdr:nvSpPr>
        <xdr:spPr>
          <a:xfrm>
            <a:off x="12458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Jul.</a:t>
            </a:r>
          </a:p>
        </xdr:txBody>
      </xdr:sp>
      <xdr:sp>
        <xdr:nvSpPr>
          <xdr:cNvPr id="13" name="Rounded Rectangle 19">
            <a:hlinkClick r:id="rId11"/>
          </xdr:cNvPr>
          <xdr:cNvSpPr>
            <a:spLocks/>
          </xdr:cNvSpPr>
        </xdr:nvSpPr>
        <xdr:spPr>
          <a:xfrm>
            <a:off x="13856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Aug.</a:t>
            </a:r>
          </a:p>
        </xdr:txBody>
      </xdr:sp>
      <xdr:sp>
        <xdr:nvSpPr>
          <xdr:cNvPr id="14" name="Rounded Rectangle 19">
            <a:hlinkClick r:id="rId12"/>
          </xdr:cNvPr>
          <xdr:cNvSpPr>
            <a:spLocks/>
          </xdr:cNvSpPr>
        </xdr:nvSpPr>
        <xdr:spPr>
          <a:xfrm>
            <a:off x="15267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Sep.</a:t>
            </a:r>
          </a:p>
        </xdr:txBody>
      </xdr:sp>
      <xdr:sp>
        <xdr:nvSpPr>
          <xdr:cNvPr id="15" name="Rounded Rectangle 19">
            <a:hlinkClick r:id="rId13"/>
          </xdr:cNvPr>
          <xdr:cNvSpPr>
            <a:spLocks/>
          </xdr:cNvSpPr>
        </xdr:nvSpPr>
        <xdr:spPr>
          <a:xfrm>
            <a:off x="16653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Oct.</a:t>
            </a:r>
          </a:p>
        </xdr:txBody>
      </xdr:sp>
      <xdr:sp>
        <xdr:nvSpPr>
          <xdr:cNvPr id="16" name="Rounded Rectangle 19">
            <a:hlinkClick r:id="rId14"/>
          </xdr:cNvPr>
          <xdr:cNvSpPr>
            <a:spLocks/>
          </xdr:cNvSpPr>
        </xdr:nvSpPr>
        <xdr:spPr>
          <a:xfrm>
            <a:off x="18051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Nov.</a:t>
            </a:r>
          </a:p>
        </xdr:txBody>
      </xdr:sp>
      <xdr:sp>
        <xdr:nvSpPr>
          <xdr:cNvPr id="17" name="Rounded Rectangle 19">
            <a:hlinkClick r:id="rId15"/>
          </xdr:cNvPr>
          <xdr:cNvSpPr>
            <a:spLocks/>
          </xdr:cNvSpPr>
        </xdr:nvSpPr>
        <xdr:spPr>
          <a:xfrm>
            <a:off x="19462" y="345"/>
            <a:ext cx="1265" cy="500"/>
          </a:xfrm>
          <a:prstGeom prst="roundRect">
            <a:avLst/>
          </a:prstGeom>
          <a:solidFill>
            <a:srgbClr val="666699"/>
          </a:solidFill>
          <a:ln w="9525" cmpd="sng">
            <a:noFill/>
          </a:ln>
        </xdr:spPr>
        <xdr:txBody>
          <a:bodyPr vertOverflow="clip" wrap="square" lIns="45720" tIns="18000" rIns="45720" bIns="1800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Dec.</a:t>
            </a:r>
          </a:p>
        </xdr:txBody>
      </xdr:sp>
    </xdr:grpSp>
    <xdr:clientData/>
  </xdr:twoCellAnchor>
  <xdr:twoCellAnchor>
    <xdr:from>
      <xdr:col>58</xdr:col>
      <xdr:colOff>5867400</xdr:colOff>
      <xdr:row>44</xdr:row>
      <xdr:rowOff>19050</xdr:rowOff>
    </xdr:from>
    <xdr:to>
      <xdr:col>58</xdr:col>
      <xdr:colOff>7077075</xdr:colOff>
      <xdr:row>44</xdr:row>
      <xdr:rowOff>238125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83925" y="9353550"/>
          <a:ext cx="1209675" cy="219075"/>
        </a:xfrm>
        <a:prstGeom prst="rect">
          <a:avLst/>
        </a:prstGeom>
        <a:solidFill>
          <a:srgbClr val="EAEAEA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BG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1.421875" style="1" customWidth="1"/>
    <col min="3" max="3" width="2.00390625" style="1" customWidth="1"/>
    <col min="4" max="4" width="23.421875" style="1" customWidth="1"/>
    <col min="5" max="5" width="6.28125" style="1" customWidth="1"/>
    <col min="6" max="6" width="23.421875" style="1" customWidth="1"/>
    <col min="7" max="7" width="6.28125" style="1" customWidth="1"/>
    <col min="8" max="8" width="23.421875" style="1" customWidth="1"/>
    <col min="9" max="9" width="2.28125" style="1" customWidth="1"/>
    <col min="10" max="10" width="2.7109375" style="1" customWidth="1"/>
    <col min="11" max="13" width="12.140625" style="1" customWidth="1"/>
    <col min="14" max="14" width="3.00390625" style="1" customWidth="1"/>
    <col min="15" max="16384" width="9.140625" style="1" customWidth="1"/>
  </cols>
  <sheetData>
    <row r="1" spans="4:59" ht="16.5">
      <c r="D1" s="2"/>
      <c r="H1" s="3"/>
      <c r="I1" s="3"/>
      <c r="J1" s="3"/>
      <c r="K1" s="3"/>
      <c r="L1" s="3"/>
      <c r="M1" s="3"/>
      <c r="N1" s="3"/>
      <c r="O1" s="3"/>
      <c r="BD1" s="1">
        <v>3</v>
      </c>
      <c r="BE1" s="1" t="str">
        <f aca="true" t="shared" si="0" ref="BE1:BE6">TEXT(WEEKDAY(BD1),"ddd")</f>
        <v>Tue</v>
      </c>
      <c r="BF1" s="4" t="b">
        <f>FALSE</f>
        <v>0</v>
      </c>
      <c r="BG1" s="1" t="s">
        <v>0</v>
      </c>
    </row>
    <row r="2" spans="2:59" ht="16.5">
      <c r="B2" s="5"/>
      <c r="C2" s="6"/>
      <c r="D2" s="7"/>
      <c r="E2" s="6"/>
      <c r="F2" s="6"/>
      <c r="G2" s="6"/>
      <c r="H2" s="6"/>
      <c r="I2" s="6"/>
      <c r="J2" s="8"/>
      <c r="K2" s="3"/>
      <c r="L2" s="3"/>
      <c r="M2" s="3"/>
      <c r="N2" s="3"/>
      <c r="O2" s="3"/>
      <c r="BD2" s="1">
        <v>4</v>
      </c>
      <c r="BE2" s="1" t="str">
        <f t="shared" si="0"/>
        <v>Wed</v>
      </c>
      <c r="BF2" s="4" t="b">
        <f>FALSE</f>
        <v>0</v>
      </c>
      <c r="BG2" s="1" t="s">
        <v>1</v>
      </c>
    </row>
    <row r="3" spans="2:59" ht="13.5" customHeight="1">
      <c r="B3" s="9"/>
      <c r="C3" s="3"/>
      <c r="D3" s="10" t="s">
        <v>2</v>
      </c>
      <c r="E3" s="11">
        <v>2010</v>
      </c>
      <c r="F3" s="3"/>
      <c r="G3" s="3"/>
      <c r="H3" s="3"/>
      <c r="I3" s="3"/>
      <c r="J3" s="12"/>
      <c r="K3" s="3"/>
      <c r="L3" s="3"/>
      <c r="M3" s="3"/>
      <c r="N3" s="3"/>
      <c r="O3" s="3"/>
      <c r="BD3" s="1">
        <v>5</v>
      </c>
      <c r="BE3" s="1" t="str">
        <f t="shared" si="0"/>
        <v>Thu</v>
      </c>
      <c r="BF3" s="4" t="b">
        <f>TRUE</f>
        <v>1</v>
      </c>
      <c r="BG3" s="1" t="s">
        <v>3</v>
      </c>
    </row>
    <row r="4" spans="2:59" ht="13.5" customHeight="1">
      <c r="B4" s="9"/>
      <c r="C4" s="3"/>
      <c r="D4" s="3"/>
      <c r="E4" s="3"/>
      <c r="F4" s="3"/>
      <c r="G4" s="3"/>
      <c r="H4" s="3"/>
      <c r="I4" s="3"/>
      <c r="J4" s="12"/>
      <c r="K4" s="3"/>
      <c r="L4" s="3"/>
      <c r="M4" s="3"/>
      <c r="N4" s="3"/>
      <c r="O4" s="3"/>
      <c r="R4" s="3"/>
      <c r="BD4" s="1">
        <v>6</v>
      </c>
      <c r="BE4" s="1" t="str">
        <f t="shared" si="0"/>
        <v>Fri</v>
      </c>
      <c r="BF4" s="4" t="b">
        <f>FALSE</f>
        <v>0</v>
      </c>
      <c r="BG4" s="1" t="s">
        <v>4</v>
      </c>
    </row>
    <row r="5" spans="2:59" ht="13.5" customHeight="1">
      <c r="B5" s="9"/>
      <c r="C5" s="3"/>
      <c r="D5" s="13" t="s">
        <v>5</v>
      </c>
      <c r="E5" s="3"/>
      <c r="F5" s="3"/>
      <c r="G5" s="3"/>
      <c r="H5" s="3"/>
      <c r="I5" s="3"/>
      <c r="J5" s="12"/>
      <c r="K5" s="3"/>
      <c r="L5" s="3"/>
      <c r="M5" s="3"/>
      <c r="N5" s="3"/>
      <c r="O5" s="3"/>
      <c r="BD5" s="1">
        <v>7</v>
      </c>
      <c r="BE5" s="1" t="str">
        <f t="shared" si="0"/>
        <v>Sat</v>
      </c>
      <c r="BF5" s="4" t="b">
        <f>FALSE</f>
        <v>0</v>
      </c>
      <c r="BG5" s="1" t="s">
        <v>6</v>
      </c>
    </row>
    <row r="6" spans="2:59" ht="12.75">
      <c r="B6" s="9"/>
      <c r="C6" s="5"/>
      <c r="D6" s="6"/>
      <c r="E6" s="6"/>
      <c r="F6" s="6"/>
      <c r="G6" s="6"/>
      <c r="H6" s="6"/>
      <c r="I6" s="8"/>
      <c r="J6" s="12"/>
      <c r="K6" s="14"/>
      <c r="L6" s="14"/>
      <c r="M6" s="14"/>
      <c r="N6" s="3"/>
      <c r="O6" s="3"/>
      <c r="BD6" s="1">
        <v>1</v>
      </c>
      <c r="BE6" s="1" t="str">
        <f t="shared" si="0"/>
        <v>Sun</v>
      </c>
      <c r="BF6" s="4" t="b">
        <f>TRUE</f>
        <v>1</v>
      </c>
      <c r="BG6" s="1" t="s">
        <v>7</v>
      </c>
    </row>
    <row r="7" spans="2:59" ht="12.75">
      <c r="B7" s="9"/>
      <c r="C7" s="9"/>
      <c r="D7" s="15" t="s">
        <v>8</v>
      </c>
      <c r="E7" s="16"/>
      <c r="F7" s="15" t="s">
        <v>9</v>
      </c>
      <c r="G7" s="16"/>
      <c r="H7" s="15" t="s">
        <v>10</v>
      </c>
      <c r="I7" s="17"/>
      <c r="J7" s="12"/>
      <c r="K7" s="14"/>
      <c r="L7" s="14"/>
      <c r="M7" s="14"/>
      <c r="N7" s="3"/>
      <c r="O7" s="3"/>
      <c r="BG7" s="1" t="s">
        <v>11</v>
      </c>
    </row>
    <row r="8" spans="2:59" ht="12.75">
      <c r="B8" s="9"/>
      <c r="C8" s="9"/>
      <c r="D8" s="18" t="s">
        <v>12</v>
      </c>
      <c r="E8" s="16"/>
      <c r="F8" s="18" t="s">
        <v>12</v>
      </c>
      <c r="G8" s="16"/>
      <c r="H8" s="19"/>
      <c r="I8" s="12"/>
      <c r="J8" s="12"/>
      <c r="K8" s="14"/>
      <c r="L8" s="14"/>
      <c r="M8" s="14"/>
      <c r="N8" s="3"/>
      <c r="O8" s="3"/>
      <c r="BG8" s="1" t="s">
        <v>13</v>
      </c>
    </row>
    <row r="9" spans="2:59" ht="12.75">
      <c r="B9" s="9"/>
      <c r="C9" s="9"/>
      <c r="D9" s="18" t="s">
        <v>14</v>
      </c>
      <c r="E9" s="16"/>
      <c r="F9" s="18" t="s">
        <v>15</v>
      </c>
      <c r="G9" s="16"/>
      <c r="H9" s="19"/>
      <c r="I9" s="12"/>
      <c r="J9" s="12"/>
      <c r="K9" s="14"/>
      <c r="L9" s="14"/>
      <c r="M9" s="14"/>
      <c r="N9" s="3"/>
      <c r="O9" s="3"/>
      <c r="BG9" s="1" t="s">
        <v>16</v>
      </c>
    </row>
    <row r="10" spans="2:15" ht="12.75">
      <c r="B10" s="9"/>
      <c r="C10" s="9"/>
      <c r="D10" s="18" t="s">
        <v>17</v>
      </c>
      <c r="E10" s="16"/>
      <c r="F10" s="18" t="s">
        <v>18</v>
      </c>
      <c r="G10" s="16"/>
      <c r="H10" s="20"/>
      <c r="I10" s="12"/>
      <c r="J10" s="12"/>
      <c r="K10" s="14"/>
      <c r="L10" s="14"/>
      <c r="M10" s="14"/>
      <c r="N10" s="3"/>
      <c r="O10" s="3"/>
    </row>
    <row r="11" spans="2:16" ht="12.75">
      <c r="B11" s="9"/>
      <c r="C11" s="9"/>
      <c r="D11" s="21" t="s">
        <v>19</v>
      </c>
      <c r="E11" s="16"/>
      <c r="F11" s="21" t="s">
        <v>20</v>
      </c>
      <c r="G11" s="16"/>
      <c r="H11" s="21" t="s">
        <v>21</v>
      </c>
      <c r="I11" s="12"/>
      <c r="J11" s="12"/>
      <c r="K11" s="14"/>
      <c r="L11" s="14"/>
      <c r="M11" s="14"/>
      <c r="N11" s="3"/>
      <c r="O11" s="3"/>
      <c r="P11" s="3"/>
    </row>
    <row r="12" spans="2:15" ht="12.75">
      <c r="B12" s="9"/>
      <c r="C12" s="9"/>
      <c r="D12" s="21" t="s">
        <v>22</v>
      </c>
      <c r="E12" s="16"/>
      <c r="F12" s="21" t="s">
        <v>23</v>
      </c>
      <c r="G12" s="16"/>
      <c r="H12" s="21" t="s">
        <v>24</v>
      </c>
      <c r="I12" s="12"/>
      <c r="J12" s="12"/>
      <c r="K12" s="14"/>
      <c r="L12" s="14"/>
      <c r="M12" s="14"/>
      <c r="N12" s="3"/>
      <c r="O12" s="3"/>
    </row>
    <row r="13" spans="2:15" ht="12.75">
      <c r="B13" s="9"/>
      <c r="C13" s="9"/>
      <c r="D13" s="21" t="s">
        <v>25</v>
      </c>
      <c r="E13" s="16"/>
      <c r="F13" s="21" t="s">
        <v>26</v>
      </c>
      <c r="G13" s="16"/>
      <c r="H13" s="21" t="s">
        <v>27</v>
      </c>
      <c r="I13" s="12"/>
      <c r="J13" s="12"/>
      <c r="K13" s="14"/>
      <c r="L13" s="14"/>
      <c r="M13" s="14"/>
      <c r="N13" s="3"/>
      <c r="O13" s="3"/>
    </row>
    <row r="14" spans="2:15" ht="12.75">
      <c r="B14" s="9"/>
      <c r="C14" s="9"/>
      <c r="D14" s="21" t="s">
        <v>28</v>
      </c>
      <c r="E14" s="16"/>
      <c r="F14" s="21" t="s">
        <v>29</v>
      </c>
      <c r="G14" s="16"/>
      <c r="H14" s="3"/>
      <c r="I14" s="12"/>
      <c r="J14" s="12"/>
      <c r="K14" s="14"/>
      <c r="L14" s="14"/>
      <c r="M14" s="14"/>
      <c r="N14" s="3"/>
      <c r="O14" s="3"/>
    </row>
    <row r="15" spans="2:15" ht="12.75">
      <c r="B15" s="9"/>
      <c r="C15" s="9"/>
      <c r="D15" s="21" t="s">
        <v>30</v>
      </c>
      <c r="E15" s="16"/>
      <c r="F15" s="21" t="s">
        <v>31</v>
      </c>
      <c r="G15" s="16"/>
      <c r="H15" s="16"/>
      <c r="I15" s="12"/>
      <c r="J15" s="12"/>
      <c r="K15" s="14"/>
      <c r="L15" s="14"/>
      <c r="M15" s="14"/>
      <c r="N15" s="3"/>
      <c r="O15" s="3"/>
    </row>
    <row r="16" spans="2:15" ht="12.75">
      <c r="B16" s="9"/>
      <c r="C16" s="9"/>
      <c r="D16" s="21" t="s">
        <v>32</v>
      </c>
      <c r="E16" s="16"/>
      <c r="F16" s="21" t="s">
        <v>33</v>
      </c>
      <c r="G16" s="16"/>
      <c r="H16" s="16"/>
      <c r="I16" s="12"/>
      <c r="J16" s="12"/>
      <c r="K16" s="14"/>
      <c r="L16" s="14"/>
      <c r="M16" s="14"/>
      <c r="N16" s="3"/>
      <c r="O16" s="3"/>
    </row>
    <row r="17" spans="2:15" ht="12.75">
      <c r="B17" s="9"/>
      <c r="C17" s="9"/>
      <c r="D17" s="21" t="s">
        <v>34</v>
      </c>
      <c r="E17" s="16"/>
      <c r="F17" s="21" t="s">
        <v>35</v>
      </c>
      <c r="G17" s="16"/>
      <c r="H17" s="16"/>
      <c r="I17" s="12"/>
      <c r="J17" s="12"/>
      <c r="K17" s="14"/>
      <c r="L17" s="14"/>
      <c r="M17" s="14"/>
      <c r="N17" s="3"/>
      <c r="O17" s="3"/>
    </row>
    <row r="18" spans="2:15" ht="12.75">
      <c r="B18" s="9"/>
      <c r="C18" s="9"/>
      <c r="D18" s="21" t="s">
        <v>36</v>
      </c>
      <c r="E18" s="16"/>
      <c r="F18" s="21" t="s">
        <v>37</v>
      </c>
      <c r="G18" s="16"/>
      <c r="H18" s="16"/>
      <c r="I18" s="12"/>
      <c r="J18" s="12"/>
      <c r="K18" s="14"/>
      <c r="L18" s="14"/>
      <c r="M18" s="14"/>
      <c r="N18" s="3"/>
      <c r="O18" s="3"/>
    </row>
    <row r="19" spans="2:15" ht="12.75">
      <c r="B19" s="9"/>
      <c r="C19" s="9"/>
      <c r="D19" s="21" t="s">
        <v>38</v>
      </c>
      <c r="E19" s="16"/>
      <c r="F19" s="21" t="s">
        <v>39</v>
      </c>
      <c r="G19" s="16"/>
      <c r="H19" s="16"/>
      <c r="I19" s="12"/>
      <c r="J19" s="12"/>
      <c r="K19" s="14"/>
      <c r="L19" s="14"/>
      <c r="M19" s="14"/>
      <c r="N19" s="3"/>
      <c r="O19" s="3"/>
    </row>
    <row r="20" spans="2:15" ht="12.75">
      <c r="B20" s="9"/>
      <c r="C20" s="9"/>
      <c r="D20" s="21" t="s">
        <v>40</v>
      </c>
      <c r="E20" s="16"/>
      <c r="F20" s="21" t="s">
        <v>41</v>
      </c>
      <c r="G20" s="16"/>
      <c r="H20" s="16"/>
      <c r="I20" s="12"/>
      <c r="J20" s="12"/>
      <c r="K20" s="14"/>
      <c r="L20" s="14"/>
      <c r="M20" s="14"/>
      <c r="N20" s="3"/>
      <c r="O20" s="3"/>
    </row>
    <row r="21" spans="2:15" ht="12.75">
      <c r="B21" s="9"/>
      <c r="C21" s="9"/>
      <c r="D21" s="21" t="s">
        <v>42</v>
      </c>
      <c r="E21" s="16"/>
      <c r="F21" s="21" t="s">
        <v>43</v>
      </c>
      <c r="G21" s="16"/>
      <c r="H21" s="16"/>
      <c r="I21" s="12"/>
      <c r="J21" s="12"/>
      <c r="K21" s="14"/>
      <c r="L21" s="14"/>
      <c r="M21" s="14"/>
      <c r="N21" s="3"/>
      <c r="O21" s="3"/>
    </row>
    <row r="22" spans="2:15" ht="12.75">
      <c r="B22" s="9"/>
      <c r="C22" s="9"/>
      <c r="D22" s="21" t="s">
        <v>44</v>
      </c>
      <c r="E22" s="16"/>
      <c r="F22" s="21" t="s">
        <v>45</v>
      </c>
      <c r="G22" s="16"/>
      <c r="H22" s="16"/>
      <c r="I22" s="12"/>
      <c r="J22" s="12"/>
      <c r="K22" s="14"/>
      <c r="L22" s="14"/>
      <c r="M22" s="14"/>
      <c r="N22" s="3"/>
      <c r="O22" s="3"/>
    </row>
    <row r="23" spans="2:15" ht="12.75">
      <c r="B23" s="9"/>
      <c r="C23" s="9"/>
      <c r="D23" s="21" t="s">
        <v>46</v>
      </c>
      <c r="E23" s="16"/>
      <c r="F23" s="21" t="s">
        <v>47</v>
      </c>
      <c r="G23" s="16"/>
      <c r="H23" s="16"/>
      <c r="I23" s="12"/>
      <c r="J23" s="12"/>
      <c r="K23" s="14"/>
      <c r="L23" s="14"/>
      <c r="M23" s="14"/>
      <c r="N23" s="3"/>
      <c r="O23" s="3"/>
    </row>
    <row r="24" spans="2:15" ht="12.75">
      <c r="B24" s="9"/>
      <c r="C24" s="9"/>
      <c r="D24" s="21" t="s">
        <v>48</v>
      </c>
      <c r="E24" s="16"/>
      <c r="F24" s="21" t="s">
        <v>49</v>
      </c>
      <c r="G24" s="16"/>
      <c r="H24" s="16"/>
      <c r="I24" s="12"/>
      <c r="J24" s="12"/>
      <c r="K24" s="14"/>
      <c r="L24" s="14"/>
      <c r="M24" s="14"/>
      <c r="N24" s="3"/>
      <c r="O24" s="3"/>
    </row>
    <row r="25" spans="2:15" ht="12.75">
      <c r="B25" s="9"/>
      <c r="C25" s="9"/>
      <c r="D25" s="21" t="s">
        <v>50</v>
      </c>
      <c r="E25" s="16"/>
      <c r="F25" s="16"/>
      <c r="G25" s="16"/>
      <c r="H25" s="16"/>
      <c r="I25" s="12"/>
      <c r="J25" s="12"/>
      <c r="K25" s="14"/>
      <c r="L25" s="14"/>
      <c r="M25" s="14"/>
      <c r="N25" s="3"/>
      <c r="O25" s="3"/>
    </row>
    <row r="26" spans="2:15" ht="12.75">
      <c r="B26" s="9"/>
      <c r="C26" s="9"/>
      <c r="D26" s="21" t="s">
        <v>51</v>
      </c>
      <c r="E26" s="16"/>
      <c r="F26" s="16"/>
      <c r="G26" s="16"/>
      <c r="H26" s="16"/>
      <c r="I26" s="12"/>
      <c r="J26" s="12"/>
      <c r="K26" s="14"/>
      <c r="L26" s="14"/>
      <c r="M26" s="14"/>
      <c r="N26" s="3"/>
      <c r="O26" s="3"/>
    </row>
    <row r="27" spans="2:15" ht="12.75">
      <c r="B27" s="9"/>
      <c r="C27" s="22"/>
      <c r="D27" s="23"/>
      <c r="E27" s="23"/>
      <c r="F27" s="23"/>
      <c r="G27" s="23"/>
      <c r="H27" s="23"/>
      <c r="I27" s="24"/>
      <c r="J27" s="12"/>
      <c r="K27" s="14"/>
      <c r="L27" s="14"/>
      <c r="M27" s="14"/>
      <c r="N27" s="3"/>
      <c r="O27" s="3"/>
    </row>
    <row r="28" spans="2:15" ht="16.5">
      <c r="B28" s="22"/>
      <c r="C28" s="25"/>
      <c r="D28" s="23"/>
      <c r="E28" s="23"/>
      <c r="F28" s="23"/>
      <c r="G28" s="23"/>
      <c r="H28" s="23"/>
      <c r="I28" s="23"/>
      <c r="J28" s="24"/>
      <c r="K28" s="3"/>
      <c r="L28" s="3"/>
      <c r="M28" s="3"/>
      <c r="N28" s="3"/>
      <c r="O28" s="3"/>
    </row>
  </sheetData>
  <sheetProtection sheet="1" objects="1" scenarios="1"/>
  <dataValidations count="1">
    <dataValidation type="custom" allowBlank="1" showErrorMessage="1" sqref="BF2">
      <formula1>FALSE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9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68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Wed</v>
      </c>
      <c r="E4" s="36" t="str">
        <f t="shared" si="1"/>
        <v>Thu</v>
      </c>
      <c r="F4" s="36" t="str">
        <f t="shared" si="1"/>
        <v>Fri</v>
      </c>
      <c r="G4" s="36" t="str">
        <f t="shared" si="1"/>
        <v>Sat</v>
      </c>
      <c r="H4" s="36" t="str">
        <f t="shared" si="1"/>
        <v>Sun</v>
      </c>
      <c r="I4" s="36" t="str">
        <f t="shared" si="1"/>
        <v>Mon</v>
      </c>
      <c r="J4" s="36" t="str">
        <f t="shared" si="1"/>
        <v>Tue</v>
      </c>
      <c r="K4" s="36" t="str">
        <f t="shared" si="1"/>
        <v>Wed</v>
      </c>
      <c r="L4" s="36" t="str">
        <f t="shared" si="1"/>
        <v>Thu</v>
      </c>
      <c r="M4" s="36" t="str">
        <f t="shared" si="1"/>
        <v>Fri</v>
      </c>
      <c r="N4" s="36" t="str">
        <f t="shared" si="1"/>
        <v>Sat</v>
      </c>
      <c r="O4" s="36" t="str">
        <f t="shared" si="1"/>
        <v>Sun</v>
      </c>
      <c r="P4" s="36" t="str">
        <f t="shared" si="1"/>
        <v>Mon</v>
      </c>
      <c r="Q4" s="36" t="str">
        <f t="shared" si="1"/>
        <v>Tue</v>
      </c>
      <c r="R4" s="36" t="str">
        <f t="shared" si="1"/>
        <v>Wed</v>
      </c>
      <c r="S4" s="36" t="str">
        <f t="shared" si="1"/>
        <v>Thu</v>
      </c>
      <c r="T4" s="36" t="str">
        <f t="shared" si="1"/>
        <v>Fri</v>
      </c>
      <c r="U4" s="36" t="str">
        <f t="shared" si="1"/>
        <v>Sat</v>
      </c>
      <c r="V4" s="36" t="str">
        <f t="shared" si="1"/>
        <v>Sun</v>
      </c>
      <c r="W4" s="36" t="str">
        <f t="shared" si="1"/>
        <v>Mon</v>
      </c>
      <c r="X4" s="36" t="str">
        <f t="shared" si="1"/>
        <v>Tue</v>
      </c>
      <c r="Y4" s="36" t="str">
        <f t="shared" si="1"/>
        <v>Wed</v>
      </c>
      <c r="Z4" s="36" t="str">
        <f t="shared" si="1"/>
        <v>Thu</v>
      </c>
      <c r="AA4" s="36" t="str">
        <f t="shared" si="1"/>
        <v>Fri</v>
      </c>
      <c r="AB4" s="36" t="str">
        <f t="shared" si="1"/>
        <v>Sat</v>
      </c>
      <c r="AC4" s="36" t="str">
        <f t="shared" si="1"/>
        <v>Sun</v>
      </c>
      <c r="AD4" s="36" t="str">
        <f t="shared" si="1"/>
        <v>Mon</v>
      </c>
      <c r="AE4" s="36" t="str">
        <f t="shared" si="1"/>
        <v>Tue</v>
      </c>
      <c r="AF4" s="36" t="str">
        <f t="shared" si="1"/>
        <v>Wed</v>
      </c>
      <c r="AG4" s="36" t="str">
        <f t="shared" si="1"/>
        <v>Thu</v>
      </c>
      <c r="AH4" s="36" t="str">
        <f t="shared" si="1"/>
        <v>Fri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10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69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Fri</v>
      </c>
      <c r="E4" s="47" t="str">
        <f t="shared" si="1"/>
        <v>Sat</v>
      </c>
      <c r="F4" s="47" t="str">
        <f t="shared" si="1"/>
        <v>Sun</v>
      </c>
      <c r="G4" s="47" t="str">
        <f t="shared" si="1"/>
        <v>Mon</v>
      </c>
      <c r="H4" s="47" t="str">
        <f t="shared" si="1"/>
        <v>Tue</v>
      </c>
      <c r="I4" s="47" t="str">
        <f t="shared" si="1"/>
        <v>Wed</v>
      </c>
      <c r="J4" s="47" t="str">
        <f t="shared" si="1"/>
        <v>Thu</v>
      </c>
      <c r="K4" s="47" t="str">
        <f t="shared" si="1"/>
        <v>Fri</v>
      </c>
      <c r="L4" s="47" t="str">
        <f t="shared" si="1"/>
        <v>Sat</v>
      </c>
      <c r="M4" s="47" t="str">
        <f t="shared" si="1"/>
        <v>Sun</v>
      </c>
      <c r="N4" s="47" t="str">
        <f t="shared" si="1"/>
        <v>Mon</v>
      </c>
      <c r="O4" s="47" t="str">
        <f t="shared" si="1"/>
        <v>Tue</v>
      </c>
      <c r="P4" s="47" t="str">
        <f t="shared" si="1"/>
        <v>Wed</v>
      </c>
      <c r="Q4" s="47" t="str">
        <f t="shared" si="1"/>
        <v>Thu</v>
      </c>
      <c r="R4" s="47" t="str">
        <f t="shared" si="1"/>
        <v>Fri</v>
      </c>
      <c r="S4" s="47" t="str">
        <f t="shared" si="1"/>
        <v>Sat</v>
      </c>
      <c r="T4" s="47" t="str">
        <f t="shared" si="1"/>
        <v>Sun</v>
      </c>
      <c r="U4" s="47" t="str">
        <f t="shared" si="1"/>
        <v>Mon</v>
      </c>
      <c r="V4" s="47" t="str">
        <f t="shared" si="1"/>
        <v>Tue</v>
      </c>
      <c r="W4" s="47" t="str">
        <f t="shared" si="1"/>
        <v>Wed</v>
      </c>
      <c r="X4" s="47" t="str">
        <f t="shared" si="1"/>
        <v>Thu</v>
      </c>
      <c r="Y4" s="47" t="str">
        <f t="shared" si="1"/>
        <v>Fri</v>
      </c>
      <c r="Z4" s="47" t="str">
        <f t="shared" si="1"/>
        <v>Sat</v>
      </c>
      <c r="AA4" s="47" t="str">
        <f t="shared" si="1"/>
        <v>Sun</v>
      </c>
      <c r="AB4" s="47" t="str">
        <f t="shared" si="1"/>
        <v>Mon</v>
      </c>
      <c r="AC4" s="47" t="str">
        <f t="shared" si="1"/>
        <v>Tue</v>
      </c>
      <c r="AD4" s="47" t="str">
        <f t="shared" si="1"/>
        <v>Wed</v>
      </c>
      <c r="AE4" s="47" t="str">
        <f t="shared" si="1"/>
        <v>Thu</v>
      </c>
      <c r="AF4" s="47" t="str">
        <f t="shared" si="1"/>
        <v>Fri</v>
      </c>
      <c r="AG4" s="47" t="str">
        <f t="shared" si="1"/>
        <v>Sat</v>
      </c>
      <c r="AH4" s="47" t="str">
        <f t="shared" si="1"/>
        <v>Sun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70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71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Wed</v>
      </c>
      <c r="E4" s="47" t="str">
        <f t="shared" si="1"/>
        <v>Thu</v>
      </c>
      <c r="F4" s="47" t="str">
        <f t="shared" si="1"/>
        <v>Fri</v>
      </c>
      <c r="G4" s="47" t="str">
        <f t="shared" si="1"/>
        <v>Sat</v>
      </c>
      <c r="H4" s="47" t="str">
        <f t="shared" si="1"/>
        <v>Sun</v>
      </c>
      <c r="I4" s="47" t="str">
        <f t="shared" si="1"/>
        <v>Mon</v>
      </c>
      <c r="J4" s="47" t="str">
        <f t="shared" si="1"/>
        <v>Tue</v>
      </c>
      <c r="K4" s="47" t="str">
        <f t="shared" si="1"/>
        <v>Wed</v>
      </c>
      <c r="L4" s="47" t="str">
        <f t="shared" si="1"/>
        <v>Thu</v>
      </c>
      <c r="M4" s="47" t="str">
        <f t="shared" si="1"/>
        <v>Fri</v>
      </c>
      <c r="N4" s="47" t="str">
        <f t="shared" si="1"/>
        <v>Sat</v>
      </c>
      <c r="O4" s="47" t="str">
        <f t="shared" si="1"/>
        <v>Sun</v>
      </c>
      <c r="P4" s="47" t="str">
        <f t="shared" si="1"/>
        <v>Mon</v>
      </c>
      <c r="Q4" s="47" t="str">
        <f t="shared" si="1"/>
        <v>Tue</v>
      </c>
      <c r="R4" s="47" t="str">
        <f t="shared" si="1"/>
        <v>Wed</v>
      </c>
      <c r="S4" s="47" t="str">
        <f t="shared" si="1"/>
        <v>Thu</v>
      </c>
      <c r="T4" s="47" t="str">
        <f t="shared" si="1"/>
        <v>Fri</v>
      </c>
      <c r="U4" s="47" t="str">
        <f t="shared" si="1"/>
        <v>Sat</v>
      </c>
      <c r="V4" s="47" t="str">
        <f t="shared" si="1"/>
        <v>Sun</v>
      </c>
      <c r="W4" s="47" t="str">
        <f t="shared" si="1"/>
        <v>Mon</v>
      </c>
      <c r="X4" s="47" t="str">
        <f t="shared" si="1"/>
        <v>Tue</v>
      </c>
      <c r="Y4" s="47" t="str">
        <f t="shared" si="1"/>
        <v>Wed</v>
      </c>
      <c r="Z4" s="47" t="str">
        <f t="shared" si="1"/>
        <v>Thu</v>
      </c>
      <c r="AA4" s="47" t="str">
        <f t="shared" si="1"/>
        <v>Fri</v>
      </c>
      <c r="AB4" s="47" t="str">
        <f t="shared" si="1"/>
        <v>Sat</v>
      </c>
      <c r="AC4" s="47" t="str">
        <f t="shared" si="1"/>
        <v>Sun</v>
      </c>
      <c r="AD4" s="47" t="str">
        <f t="shared" si="1"/>
        <v>Mon</v>
      </c>
      <c r="AE4" s="47" t="str">
        <f t="shared" si="1"/>
        <v>Tue</v>
      </c>
      <c r="AF4" s="47" t="str">
        <f t="shared" si="1"/>
        <v>Wed</v>
      </c>
      <c r="AG4" s="47" t="str">
        <f t="shared" si="1"/>
        <v>Thu</v>
      </c>
      <c r="AH4" s="47" t="str">
        <f t="shared" si="1"/>
        <v>Fri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8"/>
  </sheetPr>
  <dimension ref="B1:GD44"/>
  <sheetViews>
    <sheetView showGridLines="0" zoomScalePageLayoutView="0" workbookViewId="0" topLeftCell="A1">
      <selection activeCell="BC41" sqref="BC41"/>
    </sheetView>
  </sheetViews>
  <sheetFormatPr defaultColWidth="2.140625" defaultRowHeight="13.5" customHeight="1"/>
  <cols>
    <col min="1" max="161" width="2.140625" style="71" customWidth="1"/>
    <col min="162" max="162" width="12.28125" style="71" customWidth="1"/>
    <col min="163" max="163" width="5.28125" style="71" customWidth="1"/>
    <col min="164" max="164" width="10.421875" style="71" customWidth="1"/>
    <col min="165" max="165" width="4.8515625" style="71" customWidth="1"/>
    <col min="166" max="166" width="5.140625" style="71" customWidth="1"/>
    <col min="167" max="167" width="5.00390625" style="71" customWidth="1"/>
    <col min="168" max="168" width="10.8515625" style="71" customWidth="1"/>
    <col min="169" max="169" width="29.140625" style="71" customWidth="1"/>
    <col min="170" max="170" width="38.28125" style="71" customWidth="1"/>
    <col min="171" max="171" width="10.8515625" style="72" customWidth="1"/>
    <col min="172" max="172" width="2.28125" style="72" customWidth="1"/>
    <col min="173" max="173" width="15.421875" style="71" customWidth="1"/>
    <col min="174" max="174" width="6.00390625" style="71" customWidth="1"/>
    <col min="175" max="175" width="20.7109375" style="71" customWidth="1"/>
    <col min="176" max="176" width="4.421875" style="71" customWidth="1"/>
    <col min="177" max="177" width="14.140625" style="71" customWidth="1"/>
    <col min="178" max="178" width="18.7109375" style="71" customWidth="1"/>
    <col min="179" max="179" width="12.421875" style="71" customWidth="1"/>
    <col min="180" max="187" width="10.7109375" style="71" customWidth="1"/>
    <col min="188" max="16384" width="2.140625" style="71" customWidth="1"/>
  </cols>
  <sheetData>
    <row r="1" spans="162:186" ht="15" customHeight="1">
      <c r="FF1" s="73" t="str">
        <f>start!D11</f>
        <v>Rent</v>
      </c>
      <c r="FG1" s="74" t="s">
        <v>74</v>
      </c>
      <c r="FH1" s="73">
        <f ca="1" t="shared" si="0" ref="FH1:FH30">INDIRECT($FF$32&amp;$FG1)</f>
        <v>1500</v>
      </c>
      <c r="FI1" s="73" t="s">
        <v>75</v>
      </c>
      <c r="FJ1" s="75">
        <f ca="1" t="shared" si="1" ref="FJ1:FJ30">INDIRECT($FF$32&amp;$FI1)</f>
        <v>1500</v>
      </c>
      <c r="FK1" s="76">
        <f>SUM(January:December!AI6:AI6)</f>
        <v>3000</v>
      </c>
      <c r="FL1" s="71" t="s">
        <v>52</v>
      </c>
      <c r="FM1" s="71" t="s">
        <v>76</v>
      </c>
      <c r="FN1" s="71" t="s">
        <v>77</v>
      </c>
      <c r="FO1" s="77">
        <v>1</v>
      </c>
      <c r="FP1" s="72" t="s">
        <v>78</v>
      </c>
      <c r="FQ1" s="72" t="s">
        <v>8</v>
      </c>
      <c r="FR1" s="72"/>
      <c r="FS1" s="72" t="s">
        <v>9</v>
      </c>
      <c r="FT1" s="72"/>
      <c r="FU1" s="72" t="s">
        <v>79</v>
      </c>
      <c r="FV1" s="72" t="s">
        <v>80</v>
      </c>
      <c r="FW1" s="72" t="s">
        <v>81</v>
      </c>
      <c r="FX1" s="78"/>
      <c r="FY1" s="78"/>
      <c r="FZ1" s="78"/>
      <c r="GA1" s="78"/>
      <c r="GB1" s="78"/>
      <c r="GC1" s="78"/>
      <c r="GD1" s="78"/>
    </row>
    <row r="2" spans="7:186" ht="15" customHeight="1">
      <c r="G2" s="115" t="s">
        <v>82</v>
      </c>
      <c r="H2" s="115"/>
      <c r="I2" s="115"/>
      <c r="J2" s="115"/>
      <c r="K2" s="115"/>
      <c r="L2" s="115"/>
      <c r="M2" s="115"/>
      <c r="N2" s="79"/>
      <c r="O2" s="79"/>
      <c r="P2" s="79"/>
      <c r="Q2" s="79"/>
      <c r="R2" s="79"/>
      <c r="S2" s="79"/>
      <c r="T2" s="79"/>
      <c r="U2" s="79"/>
      <c r="V2" s="79"/>
      <c r="FF2" s="73" t="str">
        <f>start!D12</f>
        <v>Loan_1</v>
      </c>
      <c r="FG2" s="74" t="s">
        <v>83</v>
      </c>
      <c r="FH2" s="73">
        <f ca="1" t="shared" si="0"/>
        <v>2000</v>
      </c>
      <c r="FI2" s="73" t="s">
        <v>84</v>
      </c>
      <c r="FJ2" s="75">
        <f ca="1" t="shared" si="1"/>
        <v>2500</v>
      </c>
      <c r="FK2" s="76">
        <f>SUM(January:December!AI7:AI7)</f>
        <v>4000</v>
      </c>
      <c r="FL2" s="71" t="s">
        <v>55</v>
      </c>
      <c r="FM2" s="71" t="s">
        <v>85</v>
      </c>
      <c r="FN2" s="71" t="s">
        <v>86</v>
      </c>
      <c r="FO2" s="71"/>
      <c r="FP2" s="72" t="s">
        <v>87</v>
      </c>
      <c r="FQ2" s="72" t="s">
        <v>88</v>
      </c>
      <c r="FR2" s="72"/>
      <c r="FS2" s="72" t="s">
        <v>89</v>
      </c>
      <c r="FT2" s="72"/>
      <c r="FU2" s="72"/>
      <c r="FV2" s="72" t="s">
        <v>90</v>
      </c>
      <c r="FW2" s="72"/>
      <c r="FX2" s="80"/>
      <c r="FY2" s="80"/>
      <c r="FZ2" s="80"/>
      <c r="GA2" s="80"/>
      <c r="GB2" s="80"/>
      <c r="GC2" s="80"/>
      <c r="GD2" s="80"/>
    </row>
    <row r="3" spans="7:186" ht="15" customHeight="1">
      <c r="G3" s="115"/>
      <c r="H3" s="115"/>
      <c r="I3" s="115"/>
      <c r="J3" s="115"/>
      <c r="K3" s="115"/>
      <c r="L3" s="115"/>
      <c r="M3" s="115"/>
      <c r="N3" s="79"/>
      <c r="O3" s="79"/>
      <c r="P3" s="79"/>
      <c r="Q3" s="79"/>
      <c r="R3" s="79"/>
      <c r="S3" s="79"/>
      <c r="T3" s="79"/>
      <c r="U3" s="79"/>
      <c r="V3" s="79"/>
      <c r="FF3" s="73" t="str">
        <f>start!D13</f>
        <v>Loan_2</v>
      </c>
      <c r="FG3" s="74" t="s">
        <v>91</v>
      </c>
      <c r="FH3" s="73">
        <f ca="1" t="shared" si="0"/>
        <v>715</v>
      </c>
      <c r="FI3" s="73" t="s">
        <v>92</v>
      </c>
      <c r="FJ3" s="75">
        <f ca="1" t="shared" si="1"/>
        <v>700</v>
      </c>
      <c r="FK3" s="76">
        <f>SUM(January:December!AI8:AI8)</f>
        <v>1430</v>
      </c>
      <c r="FL3" s="71" t="s">
        <v>56</v>
      </c>
      <c r="FM3" s="71" t="s">
        <v>93</v>
      </c>
      <c r="FN3" s="71" t="s">
        <v>94</v>
      </c>
      <c r="FO3" s="78" t="s">
        <v>52</v>
      </c>
      <c r="FP3" s="80">
        <f ca="1" t="shared" si="2" ref="FP3:FP14">INDIRECT($FO3&amp;FP$2)</f>
        <v>27151.45</v>
      </c>
      <c r="FQ3" s="80">
        <f ca="1" t="shared" si="3" ref="FQ3:FQ14">INDIRECT($FO3&amp;FQ$2)</f>
        <v>5486</v>
      </c>
      <c r="FR3" s="81">
        <f aca="true" t="shared" si="4" ref="FR3:FR14">FQ3/FU3</f>
        <v>0.31326618390195704</v>
      </c>
      <c r="FS3" s="80">
        <f ca="1" t="shared" si="5" ref="FS3:FS14">INDIRECT($FO3&amp;FS$2)</f>
        <v>12026.263633654613</v>
      </c>
      <c r="FT3" s="81">
        <f aca="true" t="shared" si="6" ref="FT3:FT14">FS3/FU3</f>
        <v>0.686733816098043</v>
      </c>
      <c r="FU3" s="80">
        <f aca="true" t="shared" si="7" ref="FU3:FU14">FS3+FQ3</f>
        <v>17512.263633654613</v>
      </c>
      <c r="FV3" s="80">
        <f ca="1" t="shared" si="8" ref="FV3:FV14">INDIRECT($FO3&amp;FV$2)</f>
        <v>18600</v>
      </c>
      <c r="FW3" s="80">
        <f aca="true" t="shared" si="9" ref="FW3:FW14">FP3-FU3</f>
        <v>9639.186366345388</v>
      </c>
      <c r="FX3" s="80"/>
      <c r="FY3" s="80"/>
      <c r="FZ3" s="80"/>
      <c r="GA3" s="80"/>
      <c r="GB3" s="80"/>
      <c r="GC3" s="80"/>
      <c r="GD3" s="80"/>
    </row>
    <row r="4" spans="2:186" ht="15" customHeight="1">
      <c r="B4" s="82"/>
      <c r="C4" s="83"/>
      <c r="D4" s="83" t="s">
        <v>95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4"/>
      <c r="FF4" s="73" t="str">
        <f>start!D14</f>
        <v>Insurance_1</v>
      </c>
      <c r="FG4" s="74" t="s">
        <v>96</v>
      </c>
      <c r="FH4" s="73">
        <f ca="1" t="shared" si="0"/>
        <v>74</v>
      </c>
      <c r="FI4" s="73" t="s">
        <v>97</v>
      </c>
      <c r="FJ4" s="75">
        <f ca="1" t="shared" si="1"/>
        <v>80</v>
      </c>
      <c r="FK4" s="76">
        <f>SUM(January:December!AI9:AI9)</f>
        <v>159</v>
      </c>
      <c r="FL4" s="71" t="s">
        <v>57</v>
      </c>
      <c r="FM4" s="71" t="s">
        <v>98</v>
      </c>
      <c r="FN4" s="71" t="s">
        <v>99</v>
      </c>
      <c r="FO4" s="78" t="s">
        <v>55</v>
      </c>
      <c r="FP4" s="80">
        <f ca="1" t="shared" si="2"/>
        <v>14515.85</v>
      </c>
      <c r="FQ4" s="80">
        <f ca="1" t="shared" si="3"/>
        <v>5497</v>
      </c>
      <c r="FR4" s="81">
        <f t="shared" si="4"/>
        <v>0.25540426224381785</v>
      </c>
      <c r="FS4" s="80">
        <f ca="1" t="shared" si="5"/>
        <v>16025.741835656492</v>
      </c>
      <c r="FT4" s="81">
        <f t="shared" si="6"/>
        <v>0.7445957377561822</v>
      </c>
      <c r="FU4" s="80">
        <f t="shared" si="7"/>
        <v>21522.741835656492</v>
      </c>
      <c r="FV4" s="80">
        <f ca="1" t="shared" si="8"/>
        <v>18402</v>
      </c>
      <c r="FW4" s="80">
        <f t="shared" si="9"/>
        <v>-7006.891835656492</v>
      </c>
      <c r="FX4" s="80"/>
      <c r="FY4" s="80"/>
      <c r="FZ4" s="80"/>
      <c r="GA4" s="80"/>
      <c r="GB4" s="80"/>
      <c r="GC4" s="80"/>
      <c r="GD4" s="80"/>
    </row>
    <row r="5" spans="2:186" ht="17.25" customHeight="1">
      <c r="B5" s="85"/>
      <c r="C5" s="86"/>
      <c r="D5" s="86"/>
      <c r="E5" s="86"/>
      <c r="F5" s="86"/>
      <c r="G5" s="86"/>
      <c r="H5" s="86"/>
      <c r="I5" s="86"/>
      <c r="J5" s="87"/>
      <c r="K5" s="87"/>
      <c r="L5" s="87"/>
      <c r="M5" s="87"/>
      <c r="N5" s="87"/>
      <c r="O5" s="87"/>
      <c r="P5" s="87"/>
      <c r="Q5" s="87"/>
      <c r="R5" s="87"/>
      <c r="S5" s="88" t="s">
        <v>100</v>
      </c>
      <c r="T5" s="116">
        <f>INDEX($FP$3:$FP$14,$FO$1)</f>
        <v>27151.45</v>
      </c>
      <c r="U5" s="116"/>
      <c r="V5" s="116"/>
      <c r="W5" s="116"/>
      <c r="X5" s="116"/>
      <c r="Y5" s="116"/>
      <c r="Z5" s="116"/>
      <c r="AA5" s="86"/>
      <c r="AB5" s="86"/>
      <c r="AC5" s="89"/>
      <c r="AD5" s="117" t="s">
        <v>101</v>
      </c>
      <c r="AE5" s="117"/>
      <c r="AF5" s="117"/>
      <c r="AG5" s="117"/>
      <c r="AH5" s="117"/>
      <c r="AI5" s="117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90"/>
      <c r="FF5" s="73" t="str">
        <f>start!D15</f>
        <v>Insurance_2</v>
      </c>
      <c r="FG5" s="74" t="s">
        <v>102</v>
      </c>
      <c r="FH5" s="73">
        <f ca="1" t="shared" si="0"/>
        <v>119</v>
      </c>
      <c r="FI5" s="73" t="s">
        <v>103</v>
      </c>
      <c r="FJ5" s="75">
        <f ca="1" t="shared" si="1"/>
        <v>120</v>
      </c>
      <c r="FK5" s="76">
        <f>SUM(January:December!AI10:AI10)</f>
        <v>238</v>
      </c>
      <c r="FL5" s="71" t="s">
        <v>63</v>
      </c>
      <c r="FO5" s="78" t="s">
        <v>56</v>
      </c>
      <c r="FP5" s="80">
        <f ca="1" t="shared" si="2"/>
        <v>0</v>
      </c>
      <c r="FQ5" s="80">
        <f ca="1" t="shared" si="3"/>
        <v>0</v>
      </c>
      <c r="FR5" s="81" t="e">
        <f t="shared" si="4"/>
        <v>#DIV/0!</v>
      </c>
      <c r="FS5" s="80">
        <f ca="1" t="shared" si="5"/>
        <v>0</v>
      </c>
      <c r="FT5" s="81" t="e">
        <f t="shared" si="6"/>
        <v>#DIV/0!</v>
      </c>
      <c r="FU5" s="80">
        <f t="shared" si="7"/>
        <v>0</v>
      </c>
      <c r="FV5" s="80">
        <f ca="1" t="shared" si="8"/>
        <v>0</v>
      </c>
      <c r="FW5" s="80">
        <f t="shared" si="9"/>
        <v>0</v>
      </c>
      <c r="FX5" s="80"/>
      <c r="FY5" s="80"/>
      <c r="FZ5" s="80"/>
      <c r="GA5" s="80"/>
      <c r="GB5" s="80"/>
      <c r="GC5" s="80"/>
      <c r="GD5" s="80"/>
    </row>
    <row r="6" spans="2:186" ht="17.25" customHeight="1">
      <c r="B6" s="85"/>
      <c r="C6" s="86"/>
      <c r="D6" s="86"/>
      <c r="E6" s="86"/>
      <c r="F6" s="86"/>
      <c r="G6" s="86"/>
      <c r="H6" s="86"/>
      <c r="I6" s="86"/>
      <c r="J6" s="87"/>
      <c r="K6" s="87"/>
      <c r="L6" s="87"/>
      <c r="M6" s="87"/>
      <c r="N6" s="87"/>
      <c r="O6" s="87"/>
      <c r="P6" s="87"/>
      <c r="Q6" s="87"/>
      <c r="R6" s="87"/>
      <c r="S6" s="88" t="s">
        <v>8</v>
      </c>
      <c r="T6" s="118">
        <f>INDEX($FQ$3:$FQ$14,$FO$1)</f>
        <v>5486</v>
      </c>
      <c r="U6" s="118"/>
      <c r="V6" s="118"/>
      <c r="W6" s="118"/>
      <c r="X6" s="118"/>
      <c r="Y6" s="118"/>
      <c r="Z6" s="119">
        <f>T6/T8</f>
        <v>0.31326618390195704</v>
      </c>
      <c r="AA6" s="119"/>
      <c r="AB6" s="119"/>
      <c r="AC6" s="89">
        <v>4</v>
      </c>
      <c r="AD6" s="120">
        <f>T6/30</f>
        <v>182.86666666666667</v>
      </c>
      <c r="AE6" s="120"/>
      <c r="AF6" s="120"/>
      <c r="AG6" s="120"/>
      <c r="AH6" s="120"/>
      <c r="AI6" s="120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90"/>
      <c r="FF6" s="73" t="str">
        <f>start!D16</f>
        <v>School</v>
      </c>
      <c r="FG6" s="74" t="s">
        <v>104</v>
      </c>
      <c r="FH6" s="73">
        <f ca="1" t="shared" si="0"/>
        <v>96</v>
      </c>
      <c r="FI6" s="73" t="s">
        <v>105</v>
      </c>
      <c r="FJ6" s="75">
        <f ca="1" t="shared" si="1"/>
        <v>50</v>
      </c>
      <c r="FK6" s="76">
        <f>SUM(January:December!AI11:AI11)</f>
        <v>192</v>
      </c>
      <c r="FL6" s="71" t="s">
        <v>65</v>
      </c>
      <c r="FO6" s="78" t="s">
        <v>57</v>
      </c>
      <c r="FP6" s="80">
        <f ca="1" t="shared" si="2"/>
        <v>0</v>
      </c>
      <c r="FQ6" s="80">
        <f ca="1" t="shared" si="3"/>
        <v>0</v>
      </c>
      <c r="FR6" s="81" t="e">
        <f t="shared" si="4"/>
        <v>#DIV/0!</v>
      </c>
      <c r="FS6" s="80">
        <f ca="1" t="shared" si="5"/>
        <v>0</v>
      </c>
      <c r="FT6" s="81" t="e">
        <f t="shared" si="6"/>
        <v>#DIV/0!</v>
      </c>
      <c r="FU6" s="80">
        <f t="shared" si="7"/>
        <v>0</v>
      </c>
      <c r="FV6" s="80">
        <f ca="1" t="shared" si="8"/>
        <v>0</v>
      </c>
      <c r="FW6" s="80">
        <f t="shared" si="9"/>
        <v>0</v>
      </c>
      <c r="FX6" s="80"/>
      <c r="FY6" s="80"/>
      <c r="FZ6" s="80"/>
      <c r="GA6" s="80"/>
      <c r="GB6" s="80"/>
      <c r="GC6" s="80"/>
      <c r="GD6" s="80"/>
    </row>
    <row r="7" spans="2:186" ht="17.25" customHeight="1">
      <c r="B7" s="85"/>
      <c r="C7" s="86"/>
      <c r="D7" s="86"/>
      <c r="E7" s="86"/>
      <c r="F7" s="86"/>
      <c r="G7" s="86"/>
      <c r="H7" s="86"/>
      <c r="I7" s="86"/>
      <c r="J7" s="87"/>
      <c r="K7" s="87"/>
      <c r="L7" s="87"/>
      <c r="M7" s="87"/>
      <c r="N7" s="87"/>
      <c r="O7" s="87"/>
      <c r="P7" s="87"/>
      <c r="Q7" s="87"/>
      <c r="R7" s="87"/>
      <c r="S7" s="88" t="s">
        <v>106</v>
      </c>
      <c r="T7" s="116">
        <f>INDEX($FS$3:$FS$14,$FO$1)</f>
        <v>12026.263633654613</v>
      </c>
      <c r="U7" s="116"/>
      <c r="V7" s="116"/>
      <c r="W7" s="116"/>
      <c r="X7" s="116"/>
      <c r="Y7" s="116"/>
      <c r="Z7" s="119">
        <f>T7/T8</f>
        <v>0.686733816098043</v>
      </c>
      <c r="AA7" s="119">
        <f>T7/T8</f>
        <v>0.686733816098043</v>
      </c>
      <c r="AB7" s="119"/>
      <c r="AC7" s="89">
        <v>4</v>
      </c>
      <c r="AD7" s="120">
        <f>T7/30</f>
        <v>400.8754544551538</v>
      </c>
      <c r="AE7" s="120"/>
      <c r="AF7" s="120"/>
      <c r="AG7" s="120"/>
      <c r="AH7" s="120"/>
      <c r="AI7" s="120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90"/>
      <c r="FF7" s="73" t="str">
        <f>start!D17</f>
        <v>Elect.</v>
      </c>
      <c r="FG7" s="74" t="s">
        <v>107</v>
      </c>
      <c r="FH7" s="73">
        <f ca="1" t="shared" si="0"/>
        <v>0</v>
      </c>
      <c r="FI7" s="73" t="s">
        <v>108</v>
      </c>
      <c r="FJ7" s="75">
        <f ca="1" t="shared" si="1"/>
        <v>0</v>
      </c>
      <c r="FK7" s="76">
        <f>SUM(January:December!AI12:AI12)</f>
        <v>0</v>
      </c>
      <c r="FL7" s="71" t="s">
        <v>66</v>
      </c>
      <c r="FO7" s="78" t="s">
        <v>63</v>
      </c>
      <c r="FP7" s="80">
        <f ca="1" t="shared" si="2"/>
        <v>0</v>
      </c>
      <c r="FQ7" s="80">
        <f ca="1" t="shared" si="3"/>
        <v>0</v>
      </c>
      <c r="FR7" s="81" t="e">
        <f t="shared" si="4"/>
        <v>#DIV/0!</v>
      </c>
      <c r="FS7" s="80">
        <f ca="1" t="shared" si="5"/>
        <v>0</v>
      </c>
      <c r="FT7" s="81" t="e">
        <f t="shared" si="6"/>
        <v>#DIV/0!</v>
      </c>
      <c r="FU7" s="80">
        <f t="shared" si="7"/>
        <v>0</v>
      </c>
      <c r="FV7" s="80">
        <f ca="1" t="shared" si="8"/>
        <v>0</v>
      </c>
      <c r="FW7" s="80">
        <f t="shared" si="9"/>
        <v>0</v>
      </c>
      <c r="FX7" s="80"/>
      <c r="FY7" s="80"/>
      <c r="FZ7" s="80"/>
      <c r="GA7" s="80"/>
      <c r="GB7" s="80"/>
      <c r="GC7" s="80"/>
      <c r="GD7" s="80"/>
    </row>
    <row r="8" spans="2:179" ht="17.25" customHeight="1">
      <c r="B8" s="85"/>
      <c r="C8" s="86"/>
      <c r="D8" s="86"/>
      <c r="E8" s="86"/>
      <c r="F8" s="86"/>
      <c r="G8" s="86"/>
      <c r="H8" s="86"/>
      <c r="I8" s="86"/>
      <c r="J8" s="87"/>
      <c r="K8" s="87"/>
      <c r="L8" s="87"/>
      <c r="M8" s="87"/>
      <c r="N8" s="87"/>
      <c r="O8" s="87"/>
      <c r="P8" s="87"/>
      <c r="Q8" s="87"/>
      <c r="R8" s="87"/>
      <c r="S8" s="88" t="s">
        <v>109</v>
      </c>
      <c r="T8" s="116">
        <f>INDEX($FU$3:$FU$14,$FO$1)</f>
        <v>17512.263633654613</v>
      </c>
      <c r="U8" s="116"/>
      <c r="V8" s="116"/>
      <c r="W8" s="116"/>
      <c r="X8" s="116"/>
      <c r="Y8" s="116"/>
      <c r="Z8" s="121">
        <f>Z7+Z6</f>
        <v>1</v>
      </c>
      <c r="AA8" s="121"/>
      <c r="AB8" s="121"/>
      <c r="AC8" s="89">
        <v>4</v>
      </c>
      <c r="AD8" s="120">
        <f>T8/30</f>
        <v>583.7421211218204</v>
      </c>
      <c r="AE8" s="120"/>
      <c r="AF8" s="120"/>
      <c r="AG8" s="120"/>
      <c r="AH8" s="120"/>
      <c r="AI8" s="120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90"/>
      <c r="FF8" s="73" t="str">
        <f>start!D18</f>
        <v>Internet</v>
      </c>
      <c r="FG8" s="74" t="s">
        <v>110</v>
      </c>
      <c r="FH8" s="73">
        <f ca="1" t="shared" si="0"/>
        <v>126</v>
      </c>
      <c r="FI8" s="73" t="s">
        <v>111</v>
      </c>
      <c r="FJ8" s="75">
        <f ca="1" t="shared" si="1"/>
        <v>90</v>
      </c>
      <c r="FK8" s="76">
        <f>SUM(January:December!AI13:AI13)</f>
        <v>252</v>
      </c>
      <c r="FL8" s="71" t="s">
        <v>67</v>
      </c>
      <c r="FO8" s="78" t="s">
        <v>65</v>
      </c>
      <c r="FP8" s="80">
        <f ca="1" t="shared" si="2"/>
        <v>0</v>
      </c>
      <c r="FQ8" s="80">
        <f ca="1" t="shared" si="3"/>
        <v>0</v>
      </c>
      <c r="FR8" s="81" t="e">
        <f t="shared" si="4"/>
        <v>#DIV/0!</v>
      </c>
      <c r="FS8" s="80">
        <f ca="1" t="shared" si="5"/>
        <v>0</v>
      </c>
      <c r="FT8" s="81" t="e">
        <f t="shared" si="6"/>
        <v>#DIV/0!</v>
      </c>
      <c r="FU8" s="80">
        <f t="shared" si="7"/>
        <v>0</v>
      </c>
      <c r="FV8" s="80">
        <f ca="1" t="shared" si="8"/>
        <v>0</v>
      </c>
      <c r="FW8" s="80">
        <f t="shared" si="9"/>
        <v>0</v>
      </c>
    </row>
    <row r="9" spans="2:179" ht="17.25" customHeight="1">
      <c r="B9" s="85"/>
      <c r="C9" s="86"/>
      <c r="D9" s="86"/>
      <c r="E9" s="86"/>
      <c r="F9" s="86"/>
      <c r="G9" s="86"/>
      <c r="H9" s="86"/>
      <c r="I9" s="86"/>
      <c r="J9" s="87"/>
      <c r="K9" s="87"/>
      <c r="L9" s="87"/>
      <c r="M9" s="87"/>
      <c r="N9" s="87"/>
      <c r="O9" s="87"/>
      <c r="P9" s="87"/>
      <c r="Q9" s="87"/>
      <c r="R9" s="87"/>
      <c r="S9" s="88" t="s">
        <v>112</v>
      </c>
      <c r="T9" s="116">
        <f>INDEX($FV$3:$FV$14,$FO$1)</f>
        <v>18600</v>
      </c>
      <c r="U9" s="116"/>
      <c r="V9" s="116"/>
      <c r="W9" s="116"/>
      <c r="X9" s="116"/>
      <c r="Y9" s="116"/>
      <c r="Z9" s="116"/>
      <c r="AA9" s="86"/>
      <c r="AB9" s="86"/>
      <c r="AC9" s="89">
        <v>4</v>
      </c>
      <c r="AD9" s="120">
        <f>T9/30</f>
        <v>620</v>
      </c>
      <c r="AE9" s="120"/>
      <c r="AF9" s="120"/>
      <c r="AG9" s="120"/>
      <c r="AH9" s="120"/>
      <c r="AI9" s="120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90"/>
      <c r="FF9" s="73" t="str">
        <f>start!D19</f>
        <v>Cable / TV</v>
      </c>
      <c r="FG9" s="74" t="s">
        <v>113</v>
      </c>
      <c r="FH9" s="73">
        <f ca="1" t="shared" si="0"/>
        <v>185</v>
      </c>
      <c r="FI9" s="73" t="s">
        <v>114</v>
      </c>
      <c r="FJ9" s="75">
        <f ca="1" t="shared" si="1"/>
        <v>100</v>
      </c>
      <c r="FK9" s="76">
        <f>SUM(January:December!AI14:AI14)</f>
        <v>370</v>
      </c>
      <c r="FL9" s="71" t="s">
        <v>68</v>
      </c>
      <c r="FO9" s="78" t="s">
        <v>66</v>
      </c>
      <c r="FP9" s="80">
        <f ca="1" t="shared" si="2"/>
        <v>0</v>
      </c>
      <c r="FQ9" s="80">
        <f ca="1" t="shared" si="3"/>
        <v>0</v>
      </c>
      <c r="FR9" s="81" t="e">
        <f t="shared" si="4"/>
        <v>#DIV/0!</v>
      </c>
      <c r="FS9" s="80">
        <f ca="1" t="shared" si="5"/>
        <v>0</v>
      </c>
      <c r="FT9" s="81" t="e">
        <f t="shared" si="6"/>
        <v>#DIV/0!</v>
      </c>
      <c r="FU9" s="80">
        <f t="shared" si="7"/>
        <v>0</v>
      </c>
      <c r="FV9" s="80">
        <f ca="1" t="shared" si="8"/>
        <v>0</v>
      </c>
      <c r="FW9" s="80">
        <f t="shared" si="9"/>
        <v>0</v>
      </c>
    </row>
    <row r="10" spans="2:179" ht="17.25" customHeight="1">
      <c r="B10" s="85"/>
      <c r="C10" s="86"/>
      <c r="D10" s="86"/>
      <c r="E10" s="86"/>
      <c r="F10" s="86"/>
      <c r="G10" s="86"/>
      <c r="H10" s="86"/>
      <c r="I10" s="86"/>
      <c r="J10" s="87"/>
      <c r="K10" s="87"/>
      <c r="L10" s="87"/>
      <c r="M10" s="87"/>
      <c r="N10" s="87"/>
      <c r="O10" s="87"/>
      <c r="P10" s="87"/>
      <c r="Q10" s="87"/>
      <c r="R10" s="87"/>
      <c r="S10" s="88" t="s">
        <v>115</v>
      </c>
      <c r="T10" s="116">
        <f>INDEX($FW$3:$FW$14,$FO$1)</f>
        <v>9639.186366345388</v>
      </c>
      <c r="U10" s="116"/>
      <c r="V10" s="116"/>
      <c r="W10" s="116"/>
      <c r="X10" s="116"/>
      <c r="Y10" s="116"/>
      <c r="Z10" s="116"/>
      <c r="AA10" s="86"/>
      <c r="AB10" s="86"/>
      <c r="AC10" s="89">
        <v>4</v>
      </c>
      <c r="AD10" s="120">
        <f>T10/30</f>
        <v>321.3062122115129</v>
      </c>
      <c r="AE10" s="120"/>
      <c r="AF10" s="120"/>
      <c r="AG10" s="120"/>
      <c r="AH10" s="120"/>
      <c r="AI10" s="120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90"/>
      <c r="FF10" s="73" t="str">
        <f>start!D20</f>
        <v>Phone_1</v>
      </c>
      <c r="FG10" s="74" t="s">
        <v>116</v>
      </c>
      <c r="FH10" s="73">
        <f ca="1" t="shared" si="0"/>
        <v>155</v>
      </c>
      <c r="FI10" s="73" t="s">
        <v>117</v>
      </c>
      <c r="FJ10" s="75">
        <f ca="1" t="shared" si="1"/>
        <v>100</v>
      </c>
      <c r="FK10" s="76">
        <f>SUM(January:December!AI15:AI15)</f>
        <v>310</v>
      </c>
      <c r="FL10" s="71" t="s">
        <v>69</v>
      </c>
      <c r="FO10" s="78" t="s">
        <v>67</v>
      </c>
      <c r="FP10" s="80">
        <f ca="1" t="shared" si="2"/>
        <v>0</v>
      </c>
      <c r="FQ10" s="80">
        <f ca="1" t="shared" si="3"/>
        <v>0</v>
      </c>
      <c r="FR10" s="81" t="e">
        <f t="shared" si="4"/>
        <v>#DIV/0!</v>
      </c>
      <c r="FS10" s="80">
        <f ca="1" t="shared" si="5"/>
        <v>0</v>
      </c>
      <c r="FT10" s="81" t="e">
        <f t="shared" si="6"/>
        <v>#DIV/0!</v>
      </c>
      <c r="FU10" s="80">
        <f t="shared" si="7"/>
        <v>0</v>
      </c>
      <c r="FV10" s="80">
        <f ca="1" t="shared" si="8"/>
        <v>0</v>
      </c>
      <c r="FW10" s="80">
        <f t="shared" si="9"/>
        <v>0</v>
      </c>
    </row>
    <row r="11" spans="2:179" ht="15" customHeight="1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90"/>
      <c r="FF11" s="73" t="str">
        <f>start!D21</f>
        <v>Phone_2</v>
      </c>
      <c r="FG11" s="74" t="s">
        <v>118</v>
      </c>
      <c r="FH11" s="73">
        <f ca="1" t="shared" si="0"/>
        <v>103</v>
      </c>
      <c r="FI11" s="73" t="s">
        <v>119</v>
      </c>
      <c r="FJ11" s="75">
        <f ca="1" t="shared" si="1"/>
        <v>110</v>
      </c>
      <c r="FK11" s="76">
        <f>SUM(January:December!AI16:AI16)</f>
        <v>206</v>
      </c>
      <c r="FL11" s="71" t="s">
        <v>70</v>
      </c>
      <c r="FO11" s="78" t="s">
        <v>68</v>
      </c>
      <c r="FP11" s="80">
        <f ca="1" t="shared" si="2"/>
        <v>0</v>
      </c>
      <c r="FQ11" s="80">
        <f ca="1" t="shared" si="3"/>
        <v>0</v>
      </c>
      <c r="FR11" s="81" t="e">
        <f t="shared" si="4"/>
        <v>#DIV/0!</v>
      </c>
      <c r="FS11" s="80">
        <f ca="1" t="shared" si="5"/>
        <v>0</v>
      </c>
      <c r="FT11" s="81" t="e">
        <f t="shared" si="6"/>
        <v>#DIV/0!</v>
      </c>
      <c r="FU11" s="80">
        <f t="shared" si="7"/>
        <v>0</v>
      </c>
      <c r="FV11" s="80">
        <f ca="1" t="shared" si="8"/>
        <v>0</v>
      </c>
      <c r="FW11" s="80">
        <f t="shared" si="9"/>
        <v>0</v>
      </c>
    </row>
    <row r="12" spans="2:179" ht="15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90"/>
      <c r="FF12" s="73" t="str">
        <f>start!D22</f>
        <v>Utilities</v>
      </c>
      <c r="FG12" s="74" t="s">
        <v>120</v>
      </c>
      <c r="FH12" s="73">
        <f ca="1" t="shared" si="0"/>
        <v>95</v>
      </c>
      <c r="FI12" s="73" t="s">
        <v>121</v>
      </c>
      <c r="FJ12" s="75">
        <f ca="1" t="shared" si="1"/>
        <v>0</v>
      </c>
      <c r="FK12" s="76">
        <f>SUM(January:December!AI17:AI17)</f>
        <v>190</v>
      </c>
      <c r="FL12" s="71" t="s">
        <v>71</v>
      </c>
      <c r="FO12" s="78" t="s">
        <v>69</v>
      </c>
      <c r="FP12" s="80">
        <f ca="1" t="shared" si="2"/>
        <v>0</v>
      </c>
      <c r="FQ12" s="80">
        <f ca="1" t="shared" si="3"/>
        <v>0</v>
      </c>
      <c r="FR12" s="81" t="e">
        <f t="shared" si="4"/>
        <v>#DIV/0!</v>
      </c>
      <c r="FS12" s="80">
        <f ca="1" t="shared" si="5"/>
        <v>0</v>
      </c>
      <c r="FT12" s="81" t="e">
        <f t="shared" si="6"/>
        <v>#DIV/0!</v>
      </c>
      <c r="FU12" s="80">
        <f t="shared" si="7"/>
        <v>0</v>
      </c>
      <c r="FV12" s="80">
        <f ca="1" t="shared" si="8"/>
        <v>0</v>
      </c>
      <c r="FW12" s="80">
        <f t="shared" si="9"/>
        <v>0</v>
      </c>
    </row>
    <row r="13" spans="2:179" ht="13.5" customHeight="1">
      <c r="B13" s="85"/>
      <c r="C13" s="86"/>
      <c r="D13" s="2"/>
      <c r="E13" s="2"/>
      <c r="F13" s="2"/>
      <c r="G13" s="2"/>
      <c r="H13" s="2"/>
      <c r="I13" s="2"/>
      <c r="J13" s="2"/>
      <c r="K13" s="2"/>
      <c r="L13" s="91" t="s">
        <v>122</v>
      </c>
      <c r="M13" s="122" t="s">
        <v>22</v>
      </c>
      <c r="N13" s="122"/>
      <c r="O13" s="122"/>
      <c r="P13" s="122"/>
      <c r="Q13" s="122"/>
      <c r="R13" s="122"/>
      <c r="S13" s="122"/>
      <c r="T13" s="122"/>
      <c r="U13" s="92" t="s">
        <v>123</v>
      </c>
      <c r="V13" s="123">
        <f>VLOOKUP(M13,FF1:FH30,3,FALSE)</f>
        <v>2000</v>
      </c>
      <c r="W13" s="123"/>
      <c r="X13" s="123"/>
      <c r="Y13" s="123"/>
      <c r="Z13" s="123"/>
      <c r="AA13" s="123"/>
      <c r="AB13" s="124" t="s">
        <v>124</v>
      </c>
      <c r="AC13" s="124"/>
      <c r="AD13" s="124"/>
      <c r="AE13" s="124"/>
      <c r="AF13" s="125">
        <f>V13/T5</f>
        <v>0.07366089103896845</v>
      </c>
      <c r="AG13" s="125"/>
      <c r="AH13" s="126" t="s">
        <v>125</v>
      </c>
      <c r="AI13" s="126"/>
      <c r="AJ13" s="126"/>
      <c r="AK13" s="126"/>
      <c r="AL13" s="126"/>
      <c r="AM13" s="126"/>
      <c r="AN13" s="126"/>
      <c r="AO13" s="126"/>
      <c r="AP13" s="86"/>
      <c r="AQ13" s="86"/>
      <c r="AR13" s="86"/>
      <c r="AS13" s="86"/>
      <c r="AT13" s="86"/>
      <c r="AU13" s="86"/>
      <c r="AV13" s="86"/>
      <c r="AW13" s="86"/>
      <c r="AX13" s="90"/>
      <c r="FF13" s="73" t="str">
        <f>start!D23</f>
        <v>Tax</v>
      </c>
      <c r="FG13" s="74" t="s">
        <v>126</v>
      </c>
      <c r="FH13" s="73">
        <f ca="1" t="shared" si="0"/>
        <v>0</v>
      </c>
      <c r="FI13" s="73" t="s">
        <v>127</v>
      </c>
      <c r="FJ13" s="75">
        <f ca="1" t="shared" si="1"/>
        <v>0</v>
      </c>
      <c r="FK13" s="76">
        <f>SUM(January:December!AI18:AI18)</f>
        <v>0</v>
      </c>
      <c r="FO13" s="78" t="s">
        <v>70</v>
      </c>
      <c r="FP13" s="80">
        <f ca="1" t="shared" si="2"/>
        <v>0</v>
      </c>
      <c r="FQ13" s="80">
        <f ca="1" t="shared" si="3"/>
        <v>0</v>
      </c>
      <c r="FR13" s="81" t="e">
        <f t="shared" si="4"/>
        <v>#DIV/0!</v>
      </c>
      <c r="FS13" s="80">
        <f ca="1" t="shared" si="5"/>
        <v>0</v>
      </c>
      <c r="FT13" s="81" t="e">
        <f t="shared" si="6"/>
        <v>#DIV/0!</v>
      </c>
      <c r="FU13" s="80">
        <f t="shared" si="7"/>
        <v>0</v>
      </c>
      <c r="FV13" s="80">
        <f ca="1" t="shared" si="8"/>
        <v>0</v>
      </c>
      <c r="FW13" s="80">
        <f t="shared" si="9"/>
        <v>0</v>
      </c>
    </row>
    <row r="14" spans="2:179" ht="13.5" customHeight="1">
      <c r="B14" s="85"/>
      <c r="C14" s="8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25">
        <f>V13/T8</f>
        <v>0.11420568133501896</v>
      </c>
      <c r="AG14" s="125"/>
      <c r="AH14" s="126" t="s">
        <v>128</v>
      </c>
      <c r="AI14" s="126"/>
      <c r="AJ14" s="126"/>
      <c r="AK14" s="126"/>
      <c r="AL14" s="126"/>
      <c r="AM14" s="126"/>
      <c r="AN14" s="126"/>
      <c r="AO14" s="126"/>
      <c r="AP14" s="86"/>
      <c r="AQ14" s="86"/>
      <c r="AR14" s="86"/>
      <c r="AS14" s="86"/>
      <c r="AT14" s="86"/>
      <c r="AU14" s="86"/>
      <c r="AV14" s="86"/>
      <c r="AW14" s="86"/>
      <c r="AX14" s="90"/>
      <c r="FF14" s="73" t="str">
        <f>start!D24</f>
        <v>Memberships</v>
      </c>
      <c r="FG14" s="74" t="s">
        <v>129</v>
      </c>
      <c r="FH14" s="73">
        <f ca="1" t="shared" si="0"/>
        <v>168</v>
      </c>
      <c r="FI14" s="73" t="s">
        <v>130</v>
      </c>
      <c r="FJ14" s="75">
        <f ca="1" t="shared" si="1"/>
        <v>100</v>
      </c>
      <c r="FK14" s="76">
        <f>SUM(January:December!AI19:AI19)</f>
        <v>336</v>
      </c>
      <c r="FO14" s="78" t="s">
        <v>71</v>
      </c>
      <c r="FP14" s="80">
        <f ca="1" t="shared" si="2"/>
        <v>0</v>
      </c>
      <c r="FQ14" s="80">
        <f ca="1" t="shared" si="3"/>
        <v>0</v>
      </c>
      <c r="FR14" s="81" t="e">
        <f t="shared" si="4"/>
        <v>#DIV/0!</v>
      </c>
      <c r="FS14" s="80">
        <f ca="1" t="shared" si="5"/>
        <v>0</v>
      </c>
      <c r="FT14" s="81" t="e">
        <f t="shared" si="6"/>
        <v>#DIV/0!</v>
      </c>
      <c r="FU14" s="80">
        <f t="shared" si="7"/>
        <v>0</v>
      </c>
      <c r="FV14" s="80">
        <f ca="1" t="shared" si="8"/>
        <v>0</v>
      </c>
      <c r="FW14" s="80">
        <f t="shared" si="9"/>
        <v>0</v>
      </c>
    </row>
    <row r="15" spans="2:167" ht="13.5" customHeight="1"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5"/>
      <c r="FF15" s="73" t="str">
        <f>start!D25</f>
        <v>Saving</v>
      </c>
      <c r="FG15" s="74" t="s">
        <v>131</v>
      </c>
      <c r="FH15" s="73">
        <f ca="1" t="shared" si="0"/>
        <v>150</v>
      </c>
      <c r="FI15" s="73" t="s">
        <v>132</v>
      </c>
      <c r="FJ15" s="75">
        <f ca="1" t="shared" si="1"/>
        <v>250</v>
      </c>
      <c r="FK15" s="76">
        <f>SUM(January:December!AI20:AI20)</f>
        <v>300</v>
      </c>
    </row>
    <row r="16" spans="2:167" ht="13.5" customHeight="1">
      <c r="B16" s="82"/>
      <c r="C16" s="83"/>
      <c r="D16" s="83" t="s">
        <v>133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4"/>
      <c r="FF16" s="73" t="str">
        <f>start!D26</f>
        <v>.. Other_1</v>
      </c>
      <c r="FG16" s="74" t="s">
        <v>134</v>
      </c>
      <c r="FH16" s="73">
        <f ca="1" t="shared" si="0"/>
        <v>0</v>
      </c>
      <c r="FI16" s="73" t="s">
        <v>135</v>
      </c>
      <c r="FJ16" s="75">
        <f ca="1" t="shared" si="1"/>
        <v>0</v>
      </c>
      <c r="FK16" s="76">
        <f>SUM(January:December!AI21:AI21)</f>
        <v>0</v>
      </c>
    </row>
    <row r="17" spans="2:167" ht="13.5" customHeight="1"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90"/>
      <c r="FF17" s="73" t="str">
        <f>start!F11</f>
        <v>Credit Card_1</v>
      </c>
      <c r="FG17" s="74" t="s">
        <v>136</v>
      </c>
      <c r="FH17" s="73">
        <f ca="1" t="shared" si="0"/>
        <v>4213.432566208945</v>
      </c>
      <c r="FI17" s="73" t="s">
        <v>137</v>
      </c>
      <c r="FJ17" s="75">
        <f ca="1" t="shared" si="1"/>
        <v>4000</v>
      </c>
      <c r="FK17" s="76">
        <f>SUM(January:December!AI22:AI22)</f>
        <v>7379.455766627144</v>
      </c>
    </row>
    <row r="18" spans="2:179" ht="13.5" customHeight="1"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90"/>
      <c r="FF18" s="73" t="str">
        <f>start!F12</f>
        <v>Credit Card_2</v>
      </c>
      <c r="FG18" s="74" t="s">
        <v>138</v>
      </c>
      <c r="FH18" s="73">
        <f ca="1" t="shared" si="0"/>
        <v>3187.831067445668</v>
      </c>
      <c r="FI18" s="73" t="s">
        <v>139</v>
      </c>
      <c r="FJ18" s="75">
        <f ca="1" t="shared" si="1"/>
        <v>4000</v>
      </c>
      <c r="FK18" s="76">
        <f>SUM(January:December!AI23:AI23)</f>
        <v>6673.429702683963</v>
      </c>
      <c r="FP18" s="72">
        <v>2</v>
      </c>
      <c r="FQ18" s="71">
        <v>7</v>
      </c>
      <c r="FR18" s="71">
        <v>8</v>
      </c>
      <c r="FS18" s="71">
        <v>9</v>
      </c>
      <c r="FT18" s="71">
        <v>0</v>
      </c>
      <c r="FU18" s="71">
        <v>0</v>
      </c>
      <c r="FV18" s="71">
        <v>0</v>
      </c>
      <c r="FW18" s="71">
        <v>0</v>
      </c>
    </row>
    <row r="19" spans="2:177" ht="13.5" customHeight="1"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90"/>
      <c r="FF19" s="73" t="str">
        <f>start!F13</f>
        <v>Medical</v>
      </c>
      <c r="FG19" s="74" t="s">
        <v>140</v>
      </c>
      <c r="FH19" s="73">
        <f ca="1" t="shared" si="0"/>
        <v>0</v>
      </c>
      <c r="FI19" s="73" t="s">
        <v>141</v>
      </c>
      <c r="FJ19" s="75">
        <f ca="1" t="shared" si="1"/>
        <v>0</v>
      </c>
      <c r="FK19" s="76">
        <f>SUM(January:December!AI24:AI24)</f>
        <v>354</v>
      </c>
      <c r="FP19" s="72" t="s">
        <v>142</v>
      </c>
      <c r="FQ19" s="72" t="s">
        <v>72</v>
      </c>
      <c r="FR19" s="72" t="s">
        <v>143</v>
      </c>
      <c r="FS19" s="72" t="s">
        <v>144</v>
      </c>
      <c r="FT19" s="72" t="s">
        <v>80</v>
      </c>
      <c r="FU19" s="72"/>
    </row>
    <row r="20" spans="2:179" ht="13.5" customHeight="1"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90"/>
      <c r="FF20" s="73" t="str">
        <f>start!F14</f>
        <v>Groceries</v>
      </c>
      <c r="FG20" s="74" t="s">
        <v>145</v>
      </c>
      <c r="FH20" s="73">
        <f ca="1" t="shared" si="0"/>
        <v>1247</v>
      </c>
      <c r="FI20" s="73" t="s">
        <v>146</v>
      </c>
      <c r="FJ20" s="75">
        <f ca="1" t="shared" si="1"/>
        <v>2000</v>
      </c>
      <c r="FK20" s="76">
        <f>SUM(January:December!AI25:AI25)</f>
        <v>2544</v>
      </c>
      <c r="FO20" s="75" t="str">
        <f>D34</f>
        <v>January</v>
      </c>
      <c r="FP20" s="72">
        <f>VLOOKUP($FO20,$FO$3:$FW$14,FP$18,FALSE)</f>
        <v>27151.45</v>
      </c>
      <c r="FQ20" s="72">
        <f>VLOOKUP($FO20,$FO$3:$FW$14,FQ$18,FALSE)</f>
        <v>17512.263633654613</v>
      </c>
      <c r="FR20" s="72">
        <f>VLOOKUP($FO20,$FO$3:$FW$14,FR$18,FALSE)</f>
        <v>18600</v>
      </c>
      <c r="FS20" s="72">
        <f>VLOOKUP($FO20,$FO$3:$FW$14,FS$18,FALSE)</f>
        <v>9639.186366345388</v>
      </c>
      <c r="FT20" s="72" t="e">
        <f>VLOOKUP($FO20,$FO$3:$FW$14,FT$18,FALSE)</f>
        <v>#VALUE!</v>
      </c>
      <c r="FU20" s="72" t="e">
        <f>VLOOKUP($FO20,$FO$3:$FW$14,FU$18,FALSE)</f>
        <v>#VALUE!</v>
      </c>
      <c r="FV20" s="72" t="e">
        <f>VLOOKUP($FO20,$FO$3:$FW$14,FV$18,FALSE)</f>
        <v>#VALUE!</v>
      </c>
      <c r="FW20" s="72" t="e">
        <f>VLOOKUP($FO20,$FO$3:$FW$14,FW$18,FALSE)</f>
        <v>#VALUE!</v>
      </c>
    </row>
    <row r="21" spans="2:179" ht="13.5" customHeight="1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90"/>
      <c r="FF21" s="73" t="str">
        <f>start!F15</f>
        <v>Auto</v>
      </c>
      <c r="FG21" s="74" t="s">
        <v>147</v>
      </c>
      <c r="FH21" s="73">
        <f ca="1" t="shared" si="0"/>
        <v>65</v>
      </c>
      <c r="FI21" s="73" t="s">
        <v>148</v>
      </c>
      <c r="FJ21" s="75">
        <f ca="1" t="shared" si="1"/>
        <v>200</v>
      </c>
      <c r="FK21" s="76">
        <f>SUM(January:December!AI26:AI26)</f>
        <v>266</v>
      </c>
      <c r="FO21" s="75" t="str">
        <f>D35</f>
        <v>February</v>
      </c>
      <c r="FP21" s="72">
        <f>VLOOKUP($FO21,$FO$3:$FW$14,FP$18,FALSE)</f>
        <v>14515.85</v>
      </c>
      <c r="FQ21" s="72">
        <f>VLOOKUP($FO21,$FO$3:$FW$14,FQ$18,FALSE)</f>
        <v>21522.741835656492</v>
      </c>
      <c r="FR21" s="72">
        <f>VLOOKUP($FO21,$FO$3:$FW$14,FR$18,FALSE)</f>
        <v>18402</v>
      </c>
      <c r="FS21" s="72">
        <f>VLOOKUP($FO21,$FO$3:$FW$14,FS$18,FALSE)</f>
        <v>-7006.891835656492</v>
      </c>
      <c r="FT21" s="72" t="e">
        <f>VLOOKUP($FO21,$FO$3:$FW$14,FT$18,FALSE)</f>
        <v>#VALUE!</v>
      </c>
      <c r="FU21" s="72" t="e">
        <f>VLOOKUP($FO21,$FO$3:$FW$14,FU$18,FALSE)</f>
        <v>#VALUE!</v>
      </c>
      <c r="FV21" s="72" t="e">
        <f>VLOOKUP($FO21,$FO$3:$FW$14,FV$18,FALSE)</f>
        <v>#VALUE!</v>
      </c>
      <c r="FW21" s="72" t="e">
        <f>VLOOKUP($FO21,$FO$3:$FW$14,FW$18,FALSE)</f>
        <v>#VALUE!</v>
      </c>
    </row>
    <row r="22" spans="2:167" ht="13.5" customHeight="1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90"/>
      <c r="FF22" s="73" t="str">
        <f>start!F16</f>
        <v>Furniture</v>
      </c>
      <c r="FG22" s="74" t="s">
        <v>149</v>
      </c>
      <c r="FH22" s="73">
        <f ca="1" t="shared" si="0"/>
        <v>0</v>
      </c>
      <c r="FI22" s="73" t="s">
        <v>150</v>
      </c>
      <c r="FJ22" s="75">
        <f ca="1" t="shared" si="1"/>
        <v>0</v>
      </c>
      <c r="FK22" s="76">
        <f>SUM(January:December!AI27:AI27)</f>
        <v>239</v>
      </c>
    </row>
    <row r="23" spans="2:167" ht="13.5" customHeight="1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90"/>
      <c r="FF23" s="73" t="str">
        <f>start!F17</f>
        <v>Clothing</v>
      </c>
      <c r="FG23" s="74" t="s">
        <v>151</v>
      </c>
      <c r="FH23" s="73">
        <f ca="1" t="shared" si="0"/>
        <v>981</v>
      </c>
      <c r="FI23" s="73" t="s">
        <v>152</v>
      </c>
      <c r="FJ23" s="75">
        <f ca="1" t="shared" si="1"/>
        <v>800</v>
      </c>
      <c r="FK23" s="76">
        <f>SUM(January:December!AI28:AI28)</f>
        <v>2178</v>
      </c>
    </row>
    <row r="24" spans="2:167" ht="13.5" customHeigh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90"/>
      <c r="FF24" s="73" t="str">
        <f>start!F18</f>
        <v>Household</v>
      </c>
      <c r="FG24" s="74" t="s">
        <v>153</v>
      </c>
      <c r="FH24" s="73">
        <f ca="1" t="shared" si="0"/>
        <v>818</v>
      </c>
      <c r="FI24" s="73" t="s">
        <v>154</v>
      </c>
      <c r="FJ24" s="75">
        <f ca="1" t="shared" si="1"/>
        <v>700</v>
      </c>
      <c r="FK24" s="76">
        <f>SUM(January:December!AI29:AI29)</f>
        <v>2011</v>
      </c>
    </row>
    <row r="25" spans="2:167" ht="13.5" customHeight="1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90"/>
      <c r="FF25" s="73" t="str">
        <f>start!F19</f>
        <v>Entertainment</v>
      </c>
      <c r="FG25" s="74" t="s">
        <v>155</v>
      </c>
      <c r="FH25" s="73">
        <f ca="1" t="shared" si="0"/>
        <v>893</v>
      </c>
      <c r="FI25" s="73" t="s">
        <v>156</v>
      </c>
      <c r="FJ25" s="75">
        <f ca="1" t="shared" si="1"/>
        <v>600</v>
      </c>
      <c r="FK25" s="76">
        <f>SUM(January:December!AI30:AI30)</f>
        <v>2137</v>
      </c>
    </row>
    <row r="26" spans="2:167" ht="13.5" customHeight="1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90"/>
      <c r="FF26" s="73" t="str">
        <f>start!F20</f>
        <v>Dining Out</v>
      </c>
      <c r="FG26" s="74" t="s">
        <v>157</v>
      </c>
      <c r="FH26" s="73">
        <f ca="1" t="shared" si="0"/>
        <v>621</v>
      </c>
      <c r="FI26" s="73" t="s">
        <v>158</v>
      </c>
      <c r="FJ26" s="75">
        <f ca="1" t="shared" si="1"/>
        <v>600</v>
      </c>
      <c r="FK26" s="76">
        <f>SUM(January:December!AI31:AI31)</f>
        <v>2519.12</v>
      </c>
    </row>
    <row r="27" spans="2:167" ht="13.5" customHeight="1"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90"/>
      <c r="FF27" s="73" t="str">
        <f>start!F21</f>
        <v>.. Other_2</v>
      </c>
      <c r="FG27" s="74" t="s">
        <v>159</v>
      </c>
      <c r="FH27" s="73">
        <f ca="1" t="shared" si="0"/>
        <v>0</v>
      </c>
      <c r="FI27" s="73" t="s">
        <v>160</v>
      </c>
      <c r="FJ27" s="75">
        <f ca="1" t="shared" si="1"/>
        <v>0</v>
      </c>
      <c r="FK27" s="76">
        <f>SUM(January:December!AI32:AI32)</f>
        <v>893</v>
      </c>
    </row>
    <row r="28" spans="2:167" ht="13.5" customHeigh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90"/>
      <c r="FF28" s="73" t="str">
        <f>start!F22</f>
        <v>.. Other_3</v>
      </c>
      <c r="FG28" s="74" t="s">
        <v>161</v>
      </c>
      <c r="FH28" s="73">
        <f ca="1" t="shared" si="0"/>
        <v>0</v>
      </c>
      <c r="FI28" s="73" t="s">
        <v>162</v>
      </c>
      <c r="FJ28" s="75">
        <f ca="1" t="shared" si="1"/>
        <v>0</v>
      </c>
      <c r="FK28" s="76">
        <f>SUM(January:December!AI33:AI33)</f>
        <v>515</v>
      </c>
    </row>
    <row r="29" spans="2:167" ht="13.5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90"/>
      <c r="FF29" s="73" t="str">
        <f>start!F23</f>
        <v>.. Other_4</v>
      </c>
      <c r="FG29" s="74" t="s">
        <v>163</v>
      </c>
      <c r="FH29" s="73">
        <f ca="1" t="shared" si="0"/>
        <v>0</v>
      </c>
      <c r="FI29" s="73" t="s">
        <v>164</v>
      </c>
      <c r="FJ29" s="75">
        <f ca="1" t="shared" si="1"/>
        <v>0</v>
      </c>
      <c r="FK29" s="76">
        <f>SUM(January:December!AI34:AI34)</f>
        <v>22</v>
      </c>
    </row>
    <row r="30" spans="2:167" ht="13.5" customHeight="1"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90"/>
      <c r="FF30" s="73" t="str">
        <f>start!F24</f>
        <v>.. Other_5</v>
      </c>
      <c r="FG30" s="74" t="s">
        <v>165</v>
      </c>
      <c r="FH30" s="73">
        <f ca="1" t="shared" si="0"/>
        <v>0</v>
      </c>
      <c r="FI30" s="73" t="s">
        <v>166</v>
      </c>
      <c r="FJ30" s="75">
        <f ca="1" t="shared" si="1"/>
        <v>0</v>
      </c>
      <c r="FK30" s="76">
        <f>SUM(January:December!AI35:AI35)</f>
        <v>321</v>
      </c>
    </row>
    <row r="31" spans="2:50" ht="13.5" customHeight="1"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5"/>
    </row>
    <row r="32" spans="2:164" ht="13.5" customHeight="1">
      <c r="B32" s="82"/>
      <c r="C32" s="83"/>
      <c r="D32" s="83" t="s">
        <v>167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 t="s">
        <v>168</v>
      </c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4"/>
      <c r="FF32" s="96" t="str">
        <f>INDEX($FO$3:$FO$14,$FO$1)</f>
        <v>January</v>
      </c>
      <c r="FG32" s="97"/>
      <c r="FH32" s="98"/>
    </row>
    <row r="33" spans="2:164" ht="13.5" customHeight="1">
      <c r="B33" s="85"/>
      <c r="C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99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90"/>
      <c r="FF33" s="100"/>
      <c r="FG33" s="101"/>
      <c r="FH33" s="102"/>
    </row>
    <row r="34" spans="2:164" ht="13.5" customHeight="1">
      <c r="B34" s="85"/>
      <c r="C34" s="86"/>
      <c r="D34" s="127" t="s">
        <v>52</v>
      </c>
      <c r="E34" s="127"/>
      <c r="F34" s="127"/>
      <c r="G34" s="127"/>
      <c r="H34" s="127"/>
      <c r="I34" s="127"/>
      <c r="J34" s="127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99"/>
      <c r="AL34" s="86"/>
      <c r="AM34" s="128" t="s">
        <v>169</v>
      </c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90"/>
      <c r="FF34" s="103"/>
      <c r="FG34" s="104"/>
      <c r="FH34" s="105"/>
    </row>
    <row r="35" spans="2:50" ht="13.5" customHeight="1">
      <c r="B35" s="85"/>
      <c r="C35" s="86"/>
      <c r="D35" s="127" t="s">
        <v>55</v>
      </c>
      <c r="E35" s="127"/>
      <c r="F35" s="127"/>
      <c r="G35" s="127"/>
      <c r="H35" s="127"/>
      <c r="I35" s="127"/>
      <c r="J35" s="127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99"/>
      <c r="AL35" s="86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90"/>
    </row>
    <row r="36" spans="2:50" ht="13.5" customHeight="1"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99"/>
      <c r="AL36" s="86"/>
      <c r="AM36" s="122" t="s">
        <v>36</v>
      </c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90"/>
    </row>
    <row r="37" spans="2:50" ht="13.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99"/>
      <c r="AL37" s="86"/>
      <c r="AR37" s="71" t="s">
        <v>170</v>
      </c>
      <c r="AX37" s="90"/>
    </row>
    <row r="38" spans="2:50" ht="13.5" customHeight="1">
      <c r="B38" s="85"/>
      <c r="C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99"/>
      <c r="AL38" s="86"/>
      <c r="AM38" s="129">
        <f>VLOOKUP(AM36,FF1:FK30,6,FALSE)</f>
        <v>252</v>
      </c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90"/>
    </row>
    <row r="39" spans="2:50" ht="13.5" customHeight="1">
      <c r="B39" s="85"/>
      <c r="C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99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90"/>
    </row>
    <row r="40" spans="2:50" ht="13.5" customHeight="1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99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90"/>
    </row>
    <row r="41" spans="2:50" ht="13.5" customHeight="1"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99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90"/>
    </row>
    <row r="42" spans="2:50" ht="13.5" customHeight="1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99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90"/>
    </row>
    <row r="43" spans="2:50" ht="13.5" customHeight="1"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99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90"/>
    </row>
    <row r="44" spans="2:50" ht="13.5" customHeight="1">
      <c r="B44" s="103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7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8"/>
    </row>
  </sheetData>
  <sheetProtection sheet="1" objects="1" scenarios="1"/>
  <mergeCells count="28">
    <mergeCell ref="AM38:AW38"/>
    <mergeCell ref="AF14:AG14"/>
    <mergeCell ref="AH14:AO14"/>
    <mergeCell ref="D34:J34"/>
    <mergeCell ref="AM34:AW35"/>
    <mergeCell ref="D35:J35"/>
    <mergeCell ref="AM36:AW36"/>
    <mergeCell ref="T9:Z9"/>
    <mergeCell ref="AD9:AI9"/>
    <mergeCell ref="T10:Z10"/>
    <mergeCell ref="AD10:AI10"/>
    <mergeCell ref="M13:T13"/>
    <mergeCell ref="V13:AA13"/>
    <mergeCell ref="AB13:AE13"/>
    <mergeCell ref="AF13:AG13"/>
    <mergeCell ref="AH13:AO13"/>
    <mergeCell ref="T7:Y7"/>
    <mergeCell ref="Z7:AB7"/>
    <mergeCell ref="AD7:AI7"/>
    <mergeCell ref="T8:Y8"/>
    <mergeCell ref="Z8:AB8"/>
    <mergeCell ref="AD8:AI8"/>
    <mergeCell ref="G2:M3"/>
    <mergeCell ref="T5:Z5"/>
    <mergeCell ref="AD5:AI5"/>
    <mergeCell ref="T6:Y6"/>
    <mergeCell ref="Z6:AB6"/>
    <mergeCell ref="AD6:AI6"/>
  </mergeCells>
  <dataValidations count="2">
    <dataValidation type="list" allowBlank="1" showErrorMessage="1" sqref="M13:T13 AM36:AW36">
      <formula1>$FF$1:$FF$30</formula1>
      <formula2>0</formula2>
    </dataValidation>
    <dataValidation type="list" allowBlank="1" showErrorMessage="1" sqref="D34:J35">
      <formula1>$FL$1:$FL$12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6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3.421875" defaultRowHeight="12.75" customHeight="1"/>
  <cols>
    <col min="1" max="1" width="5.421875" style="26" customWidth="1"/>
    <col min="2" max="2" width="14.8515625" style="27" customWidth="1"/>
    <col min="3" max="3" width="5.140625" style="27" customWidth="1"/>
    <col min="4" max="4" width="3.421875" style="26" customWidth="1"/>
    <col min="5" max="5" width="3.8515625" style="26" customWidth="1"/>
    <col min="6" max="6" width="3.140625" style="26" customWidth="1"/>
    <col min="7" max="7" width="3.57421875" style="26" customWidth="1"/>
    <col min="8" max="8" width="3.421875" style="26" customWidth="1"/>
    <col min="9" max="9" width="3.57421875" style="26" customWidth="1"/>
    <col min="10" max="10" width="3.421875" style="26" customWidth="1"/>
    <col min="11" max="11" width="3.00390625" style="26" customWidth="1"/>
    <col min="12" max="12" width="3.57421875" style="26" customWidth="1"/>
    <col min="13" max="13" width="2.421875" style="26" customWidth="1"/>
    <col min="1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1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52</v>
      </c>
      <c r="C2" s="32">
        <f>start!E3</f>
        <v>2010</v>
      </c>
      <c r="D2" s="109" t="s">
        <v>53</v>
      </c>
      <c r="E2" s="109"/>
      <c r="F2" s="109"/>
      <c r="G2" s="110">
        <v>12000</v>
      </c>
      <c r="H2" s="110"/>
      <c r="I2" s="110"/>
      <c r="J2" s="111" t="str">
        <f>"+ "&amp;start!H11</f>
        <v>+ Income_1</v>
      </c>
      <c r="K2" s="111"/>
      <c r="L2" s="111"/>
      <c r="M2" s="110">
        <v>3500.25</v>
      </c>
      <c r="N2" s="110"/>
      <c r="O2" s="110"/>
      <c r="P2" s="111" t="str">
        <f>"+ "&amp;start!H12</f>
        <v>+ Income_2</v>
      </c>
      <c r="Q2" s="111"/>
      <c r="R2" s="111"/>
      <c r="S2" s="110">
        <v>10151</v>
      </c>
      <c r="T2" s="110"/>
      <c r="U2" s="110"/>
      <c r="V2" s="111" t="str">
        <f>"+ "&amp;start!H13</f>
        <v>+ Income_3</v>
      </c>
      <c r="W2" s="111"/>
      <c r="X2" s="111"/>
      <c r="Y2" s="110">
        <v>1500.2</v>
      </c>
      <c r="Z2" s="110"/>
      <c r="AA2" s="110"/>
      <c r="AB2" s="112" t="s">
        <v>54</v>
      </c>
      <c r="AC2" s="112"/>
      <c r="AD2" s="112"/>
      <c r="AE2" s="113">
        <f>Y2+S2+M2+G2</f>
        <v>27151.45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Fri</v>
      </c>
      <c r="E4" s="36" t="str">
        <f t="shared" si="1"/>
        <v>Sat</v>
      </c>
      <c r="F4" s="36" t="str">
        <f t="shared" si="1"/>
        <v>Sun</v>
      </c>
      <c r="G4" s="36" t="str">
        <f t="shared" si="1"/>
        <v>Mon</v>
      </c>
      <c r="H4" s="36" t="str">
        <f t="shared" si="1"/>
        <v>Tue</v>
      </c>
      <c r="I4" s="36" t="str">
        <f t="shared" si="1"/>
        <v>Wed</v>
      </c>
      <c r="J4" s="36" t="str">
        <f t="shared" si="1"/>
        <v>Thu</v>
      </c>
      <c r="K4" s="36" t="str">
        <f t="shared" si="1"/>
        <v>Fri</v>
      </c>
      <c r="L4" s="36" t="str">
        <f t="shared" si="1"/>
        <v>Sat</v>
      </c>
      <c r="M4" s="36" t="str">
        <f t="shared" si="1"/>
        <v>Sun</v>
      </c>
      <c r="N4" s="36" t="str">
        <f t="shared" si="1"/>
        <v>Mon</v>
      </c>
      <c r="O4" s="36" t="str">
        <f t="shared" si="1"/>
        <v>Tue</v>
      </c>
      <c r="P4" s="36" t="str">
        <f t="shared" si="1"/>
        <v>Wed</v>
      </c>
      <c r="Q4" s="36" t="str">
        <f t="shared" si="1"/>
        <v>Thu</v>
      </c>
      <c r="R4" s="36" t="str">
        <f t="shared" si="1"/>
        <v>Fri</v>
      </c>
      <c r="S4" s="36" t="str">
        <f t="shared" si="1"/>
        <v>Sat</v>
      </c>
      <c r="T4" s="36" t="str">
        <f t="shared" si="1"/>
        <v>Sun</v>
      </c>
      <c r="U4" s="36" t="str">
        <f t="shared" si="1"/>
        <v>Mon</v>
      </c>
      <c r="V4" s="36" t="str">
        <f t="shared" si="1"/>
        <v>Tue</v>
      </c>
      <c r="W4" s="36" t="str">
        <f t="shared" si="1"/>
        <v>Wed</v>
      </c>
      <c r="X4" s="36" t="str">
        <f t="shared" si="1"/>
        <v>Thu</v>
      </c>
      <c r="Y4" s="36" t="str">
        <f t="shared" si="1"/>
        <v>Fri</v>
      </c>
      <c r="Z4" s="36" t="str">
        <f t="shared" si="1"/>
        <v>Sat</v>
      </c>
      <c r="AA4" s="36" t="str">
        <f t="shared" si="1"/>
        <v>Sun</v>
      </c>
      <c r="AB4" s="36" t="str">
        <f t="shared" si="1"/>
        <v>Mon</v>
      </c>
      <c r="AC4" s="36" t="str">
        <f t="shared" si="1"/>
        <v>Tue</v>
      </c>
      <c r="AD4" s="36" t="str">
        <f t="shared" si="1"/>
        <v>Wed</v>
      </c>
      <c r="AE4" s="36" t="str">
        <f t="shared" si="1"/>
        <v>Thu</v>
      </c>
      <c r="AF4" s="36" t="str">
        <f t="shared" si="1"/>
        <v>Fri</v>
      </c>
      <c r="AG4" s="36" t="str">
        <f t="shared" si="1"/>
        <v>Sat</v>
      </c>
      <c r="AH4" s="36" t="str">
        <f t="shared" si="1"/>
        <v>Sun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>
        <v>1500</v>
      </c>
      <c r="D6" s="47"/>
      <c r="E6" s="47">
        <v>1500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1500</v>
      </c>
      <c r="AJ6" s="44">
        <f aca="true" t="shared" si="3" ref="AJ6:AJ35">COUNTIF(D6:AH6,"&gt;0")</f>
        <v>1</v>
      </c>
      <c r="AK6" s="44">
        <f aca="true" t="shared" si="4" ref="AK6:AK35">IF(SUM(D6:AH6)&gt;0,AVERAGE(D6:AH6),0)</f>
        <v>1500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>
        <v>2500</v>
      </c>
      <c r="D7" s="52"/>
      <c r="E7" s="52"/>
      <c r="F7" s="52"/>
      <c r="G7" s="52">
        <v>2000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2000</v>
      </c>
      <c r="AJ7" s="44">
        <f t="shared" si="3"/>
        <v>1</v>
      </c>
      <c r="AK7" s="44">
        <f t="shared" si="4"/>
        <v>2000</v>
      </c>
      <c r="AL7" s="49">
        <f t="shared" si="5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>
        <v>700</v>
      </c>
      <c r="D8" s="52">
        <v>700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>
        <v>15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715</v>
      </c>
      <c r="AJ8" s="44">
        <f t="shared" si="3"/>
        <v>2</v>
      </c>
      <c r="AK8" s="44">
        <f t="shared" si="4"/>
        <v>357.5</v>
      </c>
      <c r="AL8" s="49">
        <f t="shared" si="5"/>
        <v>-15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>
        <v>80</v>
      </c>
      <c r="D9" s="52"/>
      <c r="E9" s="52"/>
      <c r="F9" s="52"/>
      <c r="G9" s="52"/>
      <c r="H9" s="52"/>
      <c r="I9" s="52"/>
      <c r="J9" s="52"/>
      <c r="K9" s="52"/>
      <c r="L9" s="52">
        <v>74</v>
      </c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74</v>
      </c>
      <c r="AJ9" s="44">
        <f t="shared" si="3"/>
        <v>1</v>
      </c>
      <c r="AK9" s="44">
        <f t="shared" si="4"/>
        <v>74</v>
      </c>
      <c r="AL9" s="49">
        <f t="shared" si="5"/>
        <v>6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>
        <v>120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>
        <v>54</v>
      </c>
      <c r="Q10" s="52"/>
      <c r="R10" s="52">
        <v>65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119</v>
      </c>
      <c r="AJ10" s="44">
        <f t="shared" si="3"/>
        <v>2</v>
      </c>
      <c r="AK10" s="44">
        <f t="shared" si="4"/>
        <v>59.5</v>
      </c>
      <c r="AL10" s="49">
        <f t="shared" si="5"/>
        <v>1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>
        <v>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>
        <v>21</v>
      </c>
      <c r="P11" s="52"/>
      <c r="Q11" s="52">
        <v>50</v>
      </c>
      <c r="R11" s="52"/>
      <c r="S11" s="52">
        <v>25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96</v>
      </c>
      <c r="AJ11" s="44">
        <f t="shared" si="3"/>
        <v>3</v>
      </c>
      <c r="AK11" s="44">
        <f t="shared" si="4"/>
        <v>32</v>
      </c>
      <c r="AL11" s="49">
        <f t="shared" si="5"/>
        <v>-46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>
        <v>90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>
        <v>36</v>
      </c>
      <c r="T13" s="52">
        <v>90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126</v>
      </c>
      <c r="AJ13" s="44">
        <f t="shared" si="3"/>
        <v>2</v>
      </c>
      <c r="AK13" s="44">
        <f t="shared" si="4"/>
        <v>63</v>
      </c>
      <c r="AL13" s="49">
        <f t="shared" si="5"/>
        <v>-36</v>
      </c>
    </row>
    <row r="14" spans="1:38" ht="16.5" customHeight="1">
      <c r="A14" s="114"/>
      <c r="B14" s="50" t="str">
        <f>start!D20</f>
        <v>Phone_1</v>
      </c>
      <c r="C14" s="51">
        <v>100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>
        <v>65</v>
      </c>
      <c r="V14" s="52"/>
      <c r="W14" s="52"/>
      <c r="X14" s="52"/>
      <c r="Y14" s="52"/>
      <c r="Z14" s="52"/>
      <c r="AA14" s="52"/>
      <c r="AB14" s="52"/>
      <c r="AC14" s="52"/>
      <c r="AD14" s="52"/>
      <c r="AE14" s="52">
        <v>120</v>
      </c>
      <c r="AF14" s="52"/>
      <c r="AG14" s="52"/>
      <c r="AH14" s="52"/>
      <c r="AI14" s="53">
        <f t="shared" si="2"/>
        <v>185</v>
      </c>
      <c r="AJ14" s="44">
        <f t="shared" si="3"/>
        <v>2</v>
      </c>
      <c r="AK14" s="44">
        <f t="shared" si="4"/>
        <v>92.5</v>
      </c>
      <c r="AL14" s="49">
        <f t="shared" si="5"/>
        <v>-85</v>
      </c>
    </row>
    <row r="15" spans="1:38" ht="16.5" customHeight="1">
      <c r="A15" s="114"/>
      <c r="B15" s="50" t="str">
        <f>start!D21</f>
        <v>Phone_2</v>
      </c>
      <c r="C15" s="51">
        <v>100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>
        <v>65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>
        <v>90</v>
      </c>
      <c r="AH15" s="52"/>
      <c r="AI15" s="53">
        <f t="shared" si="2"/>
        <v>155</v>
      </c>
      <c r="AJ15" s="44">
        <f t="shared" si="3"/>
        <v>2</v>
      </c>
      <c r="AK15" s="44">
        <f t="shared" si="4"/>
        <v>77.5</v>
      </c>
      <c r="AL15" s="49">
        <f t="shared" si="5"/>
        <v>-55</v>
      </c>
    </row>
    <row r="16" spans="1:38" ht="16.5" customHeight="1">
      <c r="A16" s="114"/>
      <c r="B16" s="50" t="str">
        <f>start!D22</f>
        <v>Utilities</v>
      </c>
      <c r="C16" s="51">
        <v>110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103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103</v>
      </c>
      <c r="AJ16" s="44">
        <f t="shared" si="3"/>
        <v>1</v>
      </c>
      <c r="AK16" s="44">
        <f t="shared" si="4"/>
        <v>103</v>
      </c>
      <c r="AL16" s="49">
        <f t="shared" si="5"/>
        <v>7</v>
      </c>
    </row>
    <row r="17" spans="1:38" ht="16.5" customHeight="1">
      <c r="A17" s="114"/>
      <c r="B17" s="50" t="str">
        <f>start!D23</f>
        <v>Tax</v>
      </c>
      <c r="C17" s="51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95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95</v>
      </c>
      <c r="AJ17" s="44">
        <f t="shared" si="3"/>
        <v>1</v>
      </c>
      <c r="AK17" s="44">
        <f t="shared" si="4"/>
        <v>95</v>
      </c>
      <c r="AL17" s="49">
        <f t="shared" si="5"/>
        <v>-95</v>
      </c>
    </row>
    <row r="18" spans="1:38" ht="16.5" customHeight="1">
      <c r="A18" s="114"/>
      <c r="B18" s="50" t="str">
        <f>start!D16</f>
        <v>School</v>
      </c>
      <c r="C18" s="51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>
        <v>100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68</v>
      </c>
      <c r="V19" s="52"/>
      <c r="W19" s="52"/>
      <c r="X19" s="52">
        <v>100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168</v>
      </c>
      <c r="AJ19" s="44">
        <f t="shared" si="3"/>
        <v>2</v>
      </c>
      <c r="AK19" s="44">
        <f t="shared" si="4"/>
        <v>84</v>
      </c>
      <c r="AL19" s="49">
        <f t="shared" si="5"/>
        <v>-68</v>
      </c>
    </row>
    <row r="20" spans="1:38" ht="16.5" customHeight="1">
      <c r="A20" s="114"/>
      <c r="B20" s="50" t="str">
        <f>start!D25</f>
        <v>Saving</v>
      </c>
      <c r="C20" s="51">
        <v>250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>
        <v>150</v>
      </c>
      <c r="AC20" s="52"/>
      <c r="AD20" s="52"/>
      <c r="AE20" s="52"/>
      <c r="AF20" s="52"/>
      <c r="AG20" s="52"/>
      <c r="AH20" s="52"/>
      <c r="AI20" s="53">
        <f t="shared" si="2"/>
        <v>150</v>
      </c>
      <c r="AJ20" s="44">
        <f t="shared" si="3"/>
        <v>1</v>
      </c>
      <c r="AK20" s="44">
        <f t="shared" si="4"/>
        <v>150</v>
      </c>
      <c r="AL20" s="49">
        <f t="shared" si="5"/>
        <v>100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5486</v>
      </c>
    </row>
    <row r="22" spans="1:38" ht="16.5" customHeight="1">
      <c r="A22" s="114" t="s">
        <v>72</v>
      </c>
      <c r="B22" s="59" t="str">
        <f>start!F11</f>
        <v>Credit Card_1</v>
      </c>
      <c r="C22" s="46">
        <v>4000</v>
      </c>
      <c r="D22" s="47">
        <v>51.03967334096517</v>
      </c>
      <c r="E22" s="47">
        <v>260.5395321029679</v>
      </c>
      <c r="F22" s="47"/>
      <c r="G22" s="47">
        <v>39.755275630431306</v>
      </c>
      <c r="H22" s="47">
        <v>209.1996657981113</v>
      </c>
      <c r="I22" s="47">
        <v>119.56269072019977</v>
      </c>
      <c r="J22" s="47">
        <v>175.64919345748132</v>
      </c>
      <c r="K22" s="47">
        <v>289.8488528060177</v>
      </c>
      <c r="L22" s="47"/>
      <c r="M22" s="47"/>
      <c r="N22" s="47"/>
      <c r="O22" s="47">
        <v>237.22927947296338</v>
      </c>
      <c r="P22" s="47">
        <v>148.62274657031486</v>
      </c>
      <c r="Q22" s="47">
        <v>22.919683535972403</v>
      </c>
      <c r="R22" s="47">
        <v>265.59820769979393</v>
      </c>
      <c r="S22" s="47">
        <v>158.38760542649393</v>
      </c>
      <c r="T22" s="47">
        <v>306.4528771763835</v>
      </c>
      <c r="U22" s="47"/>
      <c r="V22" s="47"/>
      <c r="W22" s="47">
        <v>326.36518223397826</v>
      </c>
      <c r="X22" s="47">
        <v>9.003054660669019</v>
      </c>
      <c r="Y22" s="47">
        <v>269.47613887931675</v>
      </c>
      <c r="Z22" s="47">
        <v>324.7018771677146</v>
      </c>
      <c r="AA22" s="47">
        <v>323.18929498502246</v>
      </c>
      <c r="AB22" s="47"/>
      <c r="AC22" s="47"/>
      <c r="AD22" s="47"/>
      <c r="AE22" s="47"/>
      <c r="AF22" s="47">
        <v>277.64639045385286</v>
      </c>
      <c r="AG22" s="47">
        <v>96.910635347299</v>
      </c>
      <c r="AH22" s="47">
        <v>301.3347087429959</v>
      </c>
      <c r="AI22" s="48">
        <f t="shared" si="2"/>
        <v>4213.432566208945</v>
      </c>
      <c r="AJ22" s="44">
        <f t="shared" si="3"/>
        <v>21</v>
      </c>
      <c r="AK22" s="44">
        <f t="shared" si="4"/>
        <v>200.63964600994976</v>
      </c>
      <c r="AL22" s="49">
        <f t="shared" si="5"/>
        <v>-213.432566208945</v>
      </c>
    </row>
    <row r="23" spans="1:38" ht="16.5" customHeight="1">
      <c r="A23" s="114"/>
      <c r="B23" s="60" t="str">
        <f>start!F12</f>
        <v>Credit Card_2</v>
      </c>
      <c r="C23" s="51">
        <v>4000</v>
      </c>
      <c r="D23" s="52">
        <v>161.155408760825</v>
      </c>
      <c r="E23" s="52">
        <v>270.77271769672194</v>
      </c>
      <c r="F23" s="52">
        <v>45.32076173326699</v>
      </c>
      <c r="G23" s="52">
        <v>173.74862371228815</v>
      </c>
      <c r="H23" s="52"/>
      <c r="I23" s="52"/>
      <c r="J23" s="52"/>
      <c r="K23" s="52">
        <v>75.255835790866</v>
      </c>
      <c r="L23" s="52">
        <v>252.50493544567928</v>
      </c>
      <c r="M23" s="52">
        <v>107.69894327410603</v>
      </c>
      <c r="N23" s="52"/>
      <c r="O23" s="52"/>
      <c r="P23" s="52">
        <v>245.96947470813672</v>
      </c>
      <c r="Q23" s="52"/>
      <c r="R23" s="52"/>
      <c r="S23" s="52">
        <v>21</v>
      </c>
      <c r="T23" s="52"/>
      <c r="U23" s="52">
        <v>41.78836760565892</v>
      </c>
      <c r="V23" s="52">
        <v>77.54757267861518</v>
      </c>
      <c r="W23" s="52">
        <v>105.18655422825839</v>
      </c>
      <c r="X23" s="52"/>
      <c r="Y23" s="52"/>
      <c r="Z23" s="52">
        <v>229.82435812963692</v>
      </c>
      <c r="AA23" s="52">
        <v>286.7648454162801</v>
      </c>
      <c r="AB23" s="52">
        <v>305.52496995432375</v>
      </c>
      <c r="AC23" s="52">
        <v>317.0803422567352</v>
      </c>
      <c r="AD23" s="52"/>
      <c r="AE23" s="52"/>
      <c r="AF23" s="52">
        <v>197.7806009740215</v>
      </c>
      <c r="AG23" s="52">
        <v>115.43900940603058</v>
      </c>
      <c r="AH23" s="52">
        <v>157.4677456742178</v>
      </c>
      <c r="AI23" s="53">
        <f t="shared" si="2"/>
        <v>3187.831067445668</v>
      </c>
      <c r="AJ23" s="44">
        <f t="shared" si="3"/>
        <v>19</v>
      </c>
      <c r="AK23" s="44">
        <f t="shared" si="4"/>
        <v>167.78058249714041</v>
      </c>
      <c r="AL23" s="49">
        <f t="shared" si="5"/>
        <v>812.1689325543321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>
        <v>2000</v>
      </c>
      <c r="D25" s="52"/>
      <c r="E25" s="52"/>
      <c r="F25" s="52">
        <v>350</v>
      </c>
      <c r="G25" s="52"/>
      <c r="H25" s="52"/>
      <c r="I25" s="52"/>
      <c r="J25" s="52"/>
      <c r="K25" s="52"/>
      <c r="L25" s="52"/>
      <c r="M25" s="52">
        <v>400</v>
      </c>
      <c r="N25" s="52"/>
      <c r="O25" s="52"/>
      <c r="P25" s="52"/>
      <c r="Q25" s="52"/>
      <c r="R25" s="52"/>
      <c r="S25" s="52">
        <v>32</v>
      </c>
      <c r="T25" s="52"/>
      <c r="U25" s="52"/>
      <c r="V25" s="52">
        <v>250</v>
      </c>
      <c r="W25" s="52"/>
      <c r="X25" s="52"/>
      <c r="Y25" s="52"/>
      <c r="Z25" s="52"/>
      <c r="AA25" s="52"/>
      <c r="AB25" s="52"/>
      <c r="AC25" s="52">
        <v>130</v>
      </c>
      <c r="AD25" s="52"/>
      <c r="AE25" s="52"/>
      <c r="AF25" s="52">
        <v>85</v>
      </c>
      <c r="AG25" s="52"/>
      <c r="AH25" s="52"/>
      <c r="AI25" s="53">
        <f t="shared" si="2"/>
        <v>1247</v>
      </c>
      <c r="AJ25" s="44">
        <f t="shared" si="3"/>
        <v>6</v>
      </c>
      <c r="AK25" s="44">
        <f t="shared" si="4"/>
        <v>207.83333333333334</v>
      </c>
      <c r="AL25" s="49">
        <f t="shared" si="5"/>
        <v>753</v>
      </c>
    </row>
    <row r="26" spans="1:38" ht="16.5" customHeight="1">
      <c r="A26" s="114"/>
      <c r="B26" s="60" t="str">
        <f>start!F15</f>
        <v>Auto</v>
      </c>
      <c r="C26" s="51">
        <v>200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>
        <v>65</v>
      </c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65</v>
      </c>
      <c r="AJ26" s="44">
        <f t="shared" si="3"/>
        <v>1</v>
      </c>
      <c r="AK26" s="44">
        <f t="shared" si="4"/>
        <v>65</v>
      </c>
      <c r="AL26" s="49">
        <f t="shared" si="5"/>
        <v>135</v>
      </c>
    </row>
    <row r="27" spans="1:38" ht="16.5" customHeight="1">
      <c r="A27" s="114"/>
      <c r="B27" s="60" t="str">
        <f>start!F16</f>
        <v>Furniture</v>
      </c>
      <c r="C27" s="51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>
        <v>800</v>
      </c>
      <c r="D28" s="52"/>
      <c r="E28" s="52"/>
      <c r="F28" s="52"/>
      <c r="G28" s="52">
        <v>200</v>
      </c>
      <c r="H28" s="52"/>
      <c r="I28" s="52"/>
      <c r="J28" s="52"/>
      <c r="K28" s="52"/>
      <c r="L28" s="52"/>
      <c r="M28" s="52"/>
      <c r="N28" s="52"/>
      <c r="O28" s="52">
        <v>150</v>
      </c>
      <c r="P28" s="52"/>
      <c r="Q28" s="52"/>
      <c r="R28" s="52"/>
      <c r="S28" s="52"/>
      <c r="T28" s="52">
        <v>81</v>
      </c>
      <c r="U28" s="52"/>
      <c r="V28" s="52"/>
      <c r="W28" s="52">
        <v>350</v>
      </c>
      <c r="X28" s="52"/>
      <c r="Y28" s="52"/>
      <c r="Z28" s="52"/>
      <c r="AA28" s="52">
        <v>80</v>
      </c>
      <c r="AB28" s="52"/>
      <c r="AC28" s="52"/>
      <c r="AD28" s="52">
        <v>120</v>
      </c>
      <c r="AE28" s="52"/>
      <c r="AF28" s="52"/>
      <c r="AG28" s="52"/>
      <c r="AH28" s="52"/>
      <c r="AI28" s="53">
        <f t="shared" si="2"/>
        <v>981</v>
      </c>
      <c r="AJ28" s="44">
        <f t="shared" si="3"/>
        <v>6</v>
      </c>
      <c r="AK28" s="44">
        <f t="shared" si="4"/>
        <v>163.5</v>
      </c>
      <c r="AL28" s="49">
        <f t="shared" si="5"/>
        <v>-181</v>
      </c>
    </row>
    <row r="29" spans="1:38" ht="16.5" customHeight="1">
      <c r="A29" s="114"/>
      <c r="B29" s="60" t="str">
        <f>start!F18</f>
        <v>Household</v>
      </c>
      <c r="C29" s="51">
        <v>700</v>
      </c>
      <c r="D29" s="52"/>
      <c r="E29" s="52"/>
      <c r="F29" s="52"/>
      <c r="G29" s="52"/>
      <c r="H29" s="52"/>
      <c r="I29" s="52">
        <v>500</v>
      </c>
      <c r="J29" s="52"/>
      <c r="K29" s="52"/>
      <c r="L29" s="52"/>
      <c r="M29" s="52"/>
      <c r="N29" s="52"/>
      <c r="O29" s="52"/>
      <c r="P29" s="52"/>
      <c r="Q29" s="52"/>
      <c r="R29" s="52"/>
      <c r="S29" s="52">
        <v>18</v>
      </c>
      <c r="T29" s="52"/>
      <c r="U29" s="52"/>
      <c r="V29" s="52"/>
      <c r="W29" s="52"/>
      <c r="X29" s="52">
        <v>300</v>
      </c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818</v>
      </c>
      <c r="AJ29" s="44">
        <f t="shared" si="3"/>
        <v>3</v>
      </c>
      <c r="AK29" s="44">
        <f t="shared" si="4"/>
        <v>272.6666666666667</v>
      </c>
      <c r="AL29" s="49">
        <f t="shared" si="5"/>
        <v>-118</v>
      </c>
    </row>
    <row r="30" spans="1:38" ht="16.5" customHeight="1">
      <c r="A30" s="114"/>
      <c r="B30" s="60" t="str">
        <f>start!F19</f>
        <v>Entertainment</v>
      </c>
      <c r="C30" s="51">
        <v>600</v>
      </c>
      <c r="D30" s="52"/>
      <c r="E30" s="52"/>
      <c r="F30" s="52"/>
      <c r="G30" s="52"/>
      <c r="H30" s="52">
        <v>50</v>
      </c>
      <c r="I30" s="52">
        <v>120</v>
      </c>
      <c r="J30" s="52"/>
      <c r="K30" s="52"/>
      <c r="L30" s="52"/>
      <c r="M30" s="52"/>
      <c r="N30" s="52">
        <v>90</v>
      </c>
      <c r="O30" s="52">
        <v>120</v>
      </c>
      <c r="P30" s="52"/>
      <c r="Q30" s="52"/>
      <c r="R30" s="52"/>
      <c r="S30" s="52"/>
      <c r="T30" s="52">
        <v>23</v>
      </c>
      <c r="U30" s="52"/>
      <c r="V30" s="52">
        <v>250</v>
      </c>
      <c r="W30" s="52"/>
      <c r="X30" s="52"/>
      <c r="Y30" s="52"/>
      <c r="Z30" s="52"/>
      <c r="AA30" s="52"/>
      <c r="AB30" s="52"/>
      <c r="AC30" s="52">
        <v>150</v>
      </c>
      <c r="AD30" s="52">
        <v>90</v>
      </c>
      <c r="AE30" s="52"/>
      <c r="AF30" s="52"/>
      <c r="AG30" s="52"/>
      <c r="AH30" s="52"/>
      <c r="AI30" s="53">
        <f t="shared" si="2"/>
        <v>893</v>
      </c>
      <c r="AJ30" s="44">
        <f t="shared" si="3"/>
        <v>8</v>
      </c>
      <c r="AK30" s="44">
        <f t="shared" si="4"/>
        <v>111.625</v>
      </c>
      <c r="AL30" s="49">
        <f t="shared" si="5"/>
        <v>-293</v>
      </c>
    </row>
    <row r="31" spans="1:38" ht="16.5" customHeight="1">
      <c r="A31" s="114"/>
      <c r="B31" s="60" t="str">
        <f>start!F20</f>
        <v>Dining Out</v>
      </c>
      <c r="C31" s="51">
        <v>600</v>
      </c>
      <c r="D31" s="52"/>
      <c r="E31" s="52"/>
      <c r="F31" s="52"/>
      <c r="G31" s="52"/>
      <c r="H31" s="52">
        <v>120</v>
      </c>
      <c r="I31" s="52"/>
      <c r="J31" s="52"/>
      <c r="K31" s="52"/>
      <c r="L31" s="52"/>
      <c r="M31" s="52"/>
      <c r="N31" s="52">
        <v>21</v>
      </c>
      <c r="O31" s="52"/>
      <c r="P31" s="52">
        <v>150</v>
      </c>
      <c r="Q31" s="52"/>
      <c r="R31" s="52"/>
      <c r="S31" s="52"/>
      <c r="T31" s="52"/>
      <c r="U31" s="52"/>
      <c r="V31" s="52"/>
      <c r="W31" s="52"/>
      <c r="X31" s="52"/>
      <c r="Y31" s="52"/>
      <c r="Z31" s="52">
        <v>130</v>
      </c>
      <c r="AA31" s="52"/>
      <c r="AB31" s="52"/>
      <c r="AC31" s="52"/>
      <c r="AD31" s="52">
        <v>200</v>
      </c>
      <c r="AE31" s="52"/>
      <c r="AF31" s="52"/>
      <c r="AG31" s="52"/>
      <c r="AH31" s="52"/>
      <c r="AI31" s="53">
        <f t="shared" si="2"/>
        <v>621</v>
      </c>
      <c r="AJ31" s="44">
        <f t="shared" si="3"/>
        <v>5</v>
      </c>
      <c r="AK31" s="44">
        <f t="shared" si="4"/>
        <v>124.2</v>
      </c>
      <c r="AL31" s="49">
        <f t="shared" si="5"/>
        <v>-21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12026.263633654613</v>
      </c>
    </row>
    <row r="36" spans="1:38" ht="16.5" customHeight="1">
      <c r="A36" s="27"/>
      <c r="C36" s="62">
        <f>SUM(C6:C35)</f>
        <v>18600</v>
      </c>
      <c r="AK36" s="63" t="s">
        <v>73</v>
      </c>
      <c r="AL36" s="64">
        <f>SUM(AL6:AL35)</f>
        <v>1087.736366345387</v>
      </c>
    </row>
    <row r="45" ht="217.5" customHeight="1"/>
  </sheetData>
  <sheetProtection sheet="1" objects="1" scenarios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2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55</v>
      </c>
      <c r="C2" s="32">
        <f>start!E3</f>
        <v>2010</v>
      </c>
      <c r="D2" s="109" t="s">
        <v>53</v>
      </c>
      <c r="E2" s="109"/>
      <c r="F2" s="109"/>
      <c r="G2" s="110">
        <v>8000</v>
      </c>
      <c r="H2" s="110"/>
      <c r="I2" s="110"/>
      <c r="J2" s="111" t="str">
        <f>"+ "&amp;start!H11</f>
        <v>+ Income_1</v>
      </c>
      <c r="K2" s="111"/>
      <c r="L2" s="111"/>
      <c r="M2" s="110">
        <v>4000</v>
      </c>
      <c r="N2" s="110"/>
      <c r="O2" s="110"/>
      <c r="P2" s="111" t="str">
        <f>"+ "&amp;start!H12</f>
        <v>+ Income_2</v>
      </c>
      <c r="Q2" s="111"/>
      <c r="R2" s="111"/>
      <c r="S2" s="110">
        <v>1015.65</v>
      </c>
      <c r="T2" s="110"/>
      <c r="U2" s="110"/>
      <c r="V2" s="111" t="str">
        <f>"+ "&amp;start!H13</f>
        <v>+ Income_3</v>
      </c>
      <c r="W2" s="111"/>
      <c r="X2" s="111"/>
      <c r="Y2" s="110">
        <v>1500.2</v>
      </c>
      <c r="Z2" s="110"/>
      <c r="AA2" s="110"/>
      <c r="AB2" s="112" t="s">
        <v>54</v>
      </c>
      <c r="AC2" s="112"/>
      <c r="AD2" s="112"/>
      <c r="AE2" s="113">
        <f>Y2+S2+M2+G2</f>
        <v>14515.85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>
        <v>1500</v>
      </c>
      <c r="D6" s="47"/>
      <c r="E6" s="47">
        <v>1500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1500</v>
      </c>
      <c r="AJ6" s="44">
        <f aca="true" t="shared" si="3" ref="AJ6:AJ35">COUNTIF(D6:AH6,"&gt;0")</f>
        <v>1</v>
      </c>
      <c r="AK6" s="44">
        <f aca="true" t="shared" si="4" ref="AK6:AK35">IF(SUM(D6:AH6)&gt;0,AVERAGE(D6:AH6),0)</f>
        <v>1500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>
        <v>2500</v>
      </c>
      <c r="D7" s="52"/>
      <c r="E7" s="52"/>
      <c r="F7" s="52"/>
      <c r="G7" s="52">
        <v>2000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2000</v>
      </c>
      <c r="AJ7" s="44">
        <f t="shared" si="3"/>
        <v>1</v>
      </c>
      <c r="AK7" s="44">
        <f t="shared" si="4"/>
        <v>2000</v>
      </c>
      <c r="AL7" s="49">
        <f t="shared" si="5"/>
        <v>500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>
        <v>700</v>
      </c>
      <c r="D8" s="52">
        <v>700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>
        <v>15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715</v>
      </c>
      <c r="AJ8" s="44">
        <f t="shared" si="3"/>
        <v>2</v>
      </c>
      <c r="AK8" s="44">
        <f t="shared" si="4"/>
        <v>357.5</v>
      </c>
      <c r="AL8" s="49">
        <f t="shared" si="5"/>
        <v>-15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>
        <v>80</v>
      </c>
      <c r="D9" s="52"/>
      <c r="E9" s="52"/>
      <c r="F9" s="52"/>
      <c r="G9" s="52"/>
      <c r="H9" s="52"/>
      <c r="I9" s="52"/>
      <c r="J9" s="52">
        <v>85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85</v>
      </c>
      <c r="AJ9" s="44">
        <f t="shared" si="3"/>
        <v>1</v>
      </c>
      <c r="AK9" s="44">
        <f t="shared" si="4"/>
        <v>85</v>
      </c>
      <c r="AL9" s="49">
        <f t="shared" si="5"/>
        <v>-5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>
        <v>120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>
        <v>54</v>
      </c>
      <c r="Q10" s="52"/>
      <c r="R10" s="52">
        <v>65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119</v>
      </c>
      <c r="AJ10" s="44">
        <f t="shared" si="3"/>
        <v>2</v>
      </c>
      <c r="AK10" s="44">
        <f t="shared" si="4"/>
        <v>59.5</v>
      </c>
      <c r="AL10" s="49">
        <f t="shared" si="5"/>
        <v>1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>
        <v>50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>
        <v>21</v>
      </c>
      <c r="P11" s="52"/>
      <c r="Q11" s="52">
        <v>50</v>
      </c>
      <c r="R11" s="52"/>
      <c r="S11" s="52">
        <v>25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96</v>
      </c>
      <c r="AJ11" s="44">
        <f t="shared" si="3"/>
        <v>3</v>
      </c>
      <c r="AK11" s="44">
        <f t="shared" si="4"/>
        <v>32</v>
      </c>
      <c r="AL11" s="49">
        <f t="shared" si="5"/>
        <v>-46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>
        <v>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>
        <v>90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>
        <v>36</v>
      </c>
      <c r="T13" s="52">
        <v>90</v>
      </c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126</v>
      </c>
      <c r="AJ13" s="44">
        <f t="shared" si="3"/>
        <v>2</v>
      </c>
      <c r="AK13" s="44">
        <f t="shared" si="4"/>
        <v>63</v>
      </c>
      <c r="AL13" s="49">
        <f t="shared" si="5"/>
        <v>-36</v>
      </c>
    </row>
    <row r="14" spans="1:38" ht="16.5" customHeight="1">
      <c r="A14" s="114"/>
      <c r="B14" s="50" t="str">
        <f>start!D20</f>
        <v>Phone_1</v>
      </c>
      <c r="C14" s="51">
        <v>100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>
        <v>65</v>
      </c>
      <c r="V14" s="52"/>
      <c r="W14" s="52"/>
      <c r="X14" s="52"/>
      <c r="Y14" s="52"/>
      <c r="Z14" s="52"/>
      <c r="AA14" s="52"/>
      <c r="AB14" s="52"/>
      <c r="AC14" s="52"/>
      <c r="AD14" s="52"/>
      <c r="AE14" s="52">
        <v>120</v>
      </c>
      <c r="AF14" s="52"/>
      <c r="AG14" s="52"/>
      <c r="AH14" s="52"/>
      <c r="AI14" s="53">
        <f t="shared" si="2"/>
        <v>185</v>
      </c>
      <c r="AJ14" s="44">
        <f t="shared" si="3"/>
        <v>2</v>
      </c>
      <c r="AK14" s="44">
        <f t="shared" si="4"/>
        <v>92.5</v>
      </c>
      <c r="AL14" s="49">
        <f t="shared" si="5"/>
        <v>-85</v>
      </c>
    </row>
    <row r="15" spans="1:38" ht="16.5" customHeight="1">
      <c r="A15" s="114"/>
      <c r="B15" s="50" t="str">
        <f>start!D21</f>
        <v>Phone_2</v>
      </c>
      <c r="C15" s="51">
        <v>100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>
        <v>65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>
        <v>90</v>
      </c>
      <c r="AH15" s="52"/>
      <c r="AI15" s="53">
        <f t="shared" si="2"/>
        <v>155</v>
      </c>
      <c r="AJ15" s="44">
        <f t="shared" si="3"/>
        <v>2</v>
      </c>
      <c r="AK15" s="44">
        <f t="shared" si="4"/>
        <v>77.5</v>
      </c>
      <c r="AL15" s="49">
        <f t="shared" si="5"/>
        <v>-55</v>
      </c>
    </row>
    <row r="16" spans="1:38" ht="16.5" customHeight="1">
      <c r="A16" s="114"/>
      <c r="B16" s="50" t="str">
        <f>start!D22</f>
        <v>Utilities</v>
      </c>
      <c r="C16" s="51">
        <v>110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>
        <v>103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103</v>
      </c>
      <c r="AJ16" s="44">
        <f t="shared" si="3"/>
        <v>1</v>
      </c>
      <c r="AK16" s="44">
        <f t="shared" si="4"/>
        <v>103</v>
      </c>
      <c r="AL16" s="49">
        <f t="shared" si="5"/>
        <v>7</v>
      </c>
    </row>
    <row r="17" spans="1:38" ht="16.5" customHeight="1">
      <c r="A17" s="114"/>
      <c r="B17" s="50" t="str">
        <f>start!D23</f>
        <v>Tax</v>
      </c>
      <c r="C17" s="51">
        <v>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>
        <v>95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95</v>
      </c>
      <c r="AJ17" s="44">
        <f t="shared" si="3"/>
        <v>1</v>
      </c>
      <c r="AK17" s="44">
        <f t="shared" si="4"/>
        <v>95</v>
      </c>
      <c r="AL17" s="49">
        <f t="shared" si="5"/>
        <v>-95</v>
      </c>
    </row>
    <row r="18" spans="1:38" ht="16.5" customHeight="1">
      <c r="A18" s="114"/>
      <c r="B18" s="50" t="str">
        <f>start!D16</f>
        <v>School</v>
      </c>
      <c r="C18" s="51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>
        <v>100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>
        <v>68</v>
      </c>
      <c r="V19" s="52"/>
      <c r="W19" s="52"/>
      <c r="X19" s="52">
        <v>100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168</v>
      </c>
      <c r="AJ19" s="44">
        <f t="shared" si="3"/>
        <v>2</v>
      </c>
      <c r="AK19" s="44">
        <f t="shared" si="4"/>
        <v>84</v>
      </c>
      <c r="AL19" s="49">
        <f t="shared" si="5"/>
        <v>-68</v>
      </c>
    </row>
    <row r="20" spans="1:38" ht="16.5" customHeight="1">
      <c r="A20" s="114"/>
      <c r="B20" s="50" t="str">
        <f>start!D25</f>
        <v>Saving</v>
      </c>
      <c r="C20" s="51">
        <v>250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>
        <v>150</v>
      </c>
      <c r="AC20" s="52"/>
      <c r="AD20" s="52"/>
      <c r="AE20" s="52"/>
      <c r="AF20" s="52"/>
      <c r="AG20" s="52"/>
      <c r="AH20" s="52"/>
      <c r="AI20" s="53">
        <f t="shared" si="2"/>
        <v>150</v>
      </c>
      <c r="AJ20" s="44">
        <f t="shared" si="3"/>
        <v>1</v>
      </c>
      <c r="AK20" s="44">
        <f t="shared" si="4"/>
        <v>150</v>
      </c>
      <c r="AL20" s="49">
        <f t="shared" si="5"/>
        <v>100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5497</v>
      </c>
    </row>
    <row r="22" spans="1:38" ht="16.5" customHeight="1">
      <c r="A22" s="114" t="s">
        <v>72</v>
      </c>
      <c r="B22" s="59" t="str">
        <f>start!F11</f>
        <v>Credit Card_1</v>
      </c>
      <c r="C22" s="46">
        <v>7500</v>
      </c>
      <c r="D22" s="47">
        <v>51.03967334096517</v>
      </c>
      <c r="E22" s="47">
        <v>260.5395321029679</v>
      </c>
      <c r="F22" s="47"/>
      <c r="G22" s="47">
        <v>39.755275630431306</v>
      </c>
      <c r="H22" s="47"/>
      <c r="I22" s="47"/>
      <c r="J22" s="47"/>
      <c r="K22" s="47">
        <v>2</v>
      </c>
      <c r="L22" s="47">
        <v>5</v>
      </c>
      <c r="M22" s="47"/>
      <c r="N22" s="47"/>
      <c r="O22" s="47"/>
      <c r="P22" s="47">
        <v>148.62274657031486</v>
      </c>
      <c r="Q22" s="47"/>
      <c r="R22" s="47">
        <v>265.59820769979393</v>
      </c>
      <c r="S22" s="47">
        <v>158.38760542649393</v>
      </c>
      <c r="T22" s="47">
        <v>306.4528771763835</v>
      </c>
      <c r="U22" s="47"/>
      <c r="V22" s="47"/>
      <c r="W22" s="47">
        <v>326.36518223397826</v>
      </c>
      <c r="X22" s="47">
        <v>9.003054660669019</v>
      </c>
      <c r="Y22" s="47">
        <v>269.47613887931675</v>
      </c>
      <c r="Z22" s="47">
        <v>324.7018771677146</v>
      </c>
      <c r="AA22" s="47">
        <v>323.18929498502246</v>
      </c>
      <c r="AB22" s="47"/>
      <c r="AC22" s="47"/>
      <c r="AD22" s="47"/>
      <c r="AE22" s="47"/>
      <c r="AF22" s="47">
        <v>277.64639045385286</v>
      </c>
      <c r="AG22" s="47">
        <v>96.910635347299</v>
      </c>
      <c r="AH22" s="47">
        <v>301.3347087429959</v>
      </c>
      <c r="AI22" s="48">
        <f t="shared" si="2"/>
        <v>3166.023200418199</v>
      </c>
      <c r="AJ22" s="44">
        <f t="shared" si="3"/>
        <v>17</v>
      </c>
      <c r="AK22" s="44">
        <f t="shared" si="4"/>
        <v>186.23665884812934</v>
      </c>
      <c r="AL22" s="49">
        <f t="shared" si="5"/>
        <v>4333.976799581801</v>
      </c>
    </row>
    <row r="23" spans="1:38" ht="16.5" customHeight="1">
      <c r="A23" s="114"/>
      <c r="B23" s="60" t="str">
        <f>start!F12</f>
        <v>Credit Card_2</v>
      </c>
      <c r="C23" s="51">
        <v>1200</v>
      </c>
      <c r="D23" s="52">
        <v>161.155408760825</v>
      </c>
      <c r="E23" s="52"/>
      <c r="F23" s="52">
        <v>45.32076173326699</v>
      </c>
      <c r="G23" s="52">
        <v>173.74862371228815</v>
      </c>
      <c r="H23" s="52"/>
      <c r="I23" s="52"/>
      <c r="J23" s="52"/>
      <c r="K23" s="52">
        <v>2</v>
      </c>
      <c r="L23" s="52"/>
      <c r="M23" s="52">
        <v>351</v>
      </c>
      <c r="N23" s="52">
        <v>651</v>
      </c>
      <c r="O23" s="52"/>
      <c r="P23" s="52">
        <v>245.96947470813672</v>
      </c>
      <c r="Q23" s="52"/>
      <c r="R23" s="52"/>
      <c r="S23" s="52">
        <v>21</v>
      </c>
      <c r="T23" s="52"/>
      <c r="U23" s="52">
        <v>41.78836760565892</v>
      </c>
      <c r="V23" s="52">
        <v>77.54757267861518</v>
      </c>
      <c r="W23" s="52">
        <v>105.18655422825839</v>
      </c>
      <c r="X23" s="52"/>
      <c r="Y23" s="52"/>
      <c r="Z23" s="52">
        <v>229.82435812963692</v>
      </c>
      <c r="AA23" s="52">
        <v>286.7648454162801</v>
      </c>
      <c r="AB23" s="52">
        <v>305.52496995432375</v>
      </c>
      <c r="AC23" s="52">
        <v>317.0803422567352</v>
      </c>
      <c r="AD23" s="52"/>
      <c r="AE23" s="52"/>
      <c r="AF23" s="52">
        <v>197.7806009740215</v>
      </c>
      <c r="AG23" s="52">
        <v>115.43900940603058</v>
      </c>
      <c r="AH23" s="52">
        <v>157.4677456742178</v>
      </c>
      <c r="AI23" s="53">
        <f t="shared" si="2"/>
        <v>3485.5986352382947</v>
      </c>
      <c r="AJ23" s="44">
        <f t="shared" si="3"/>
        <v>18</v>
      </c>
      <c r="AK23" s="44">
        <f t="shared" si="4"/>
        <v>193.6443686243497</v>
      </c>
      <c r="AL23" s="49">
        <f t="shared" si="5"/>
        <v>-2285.5986352382947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>
        <v>1</v>
      </c>
      <c r="L24" s="52">
        <v>2</v>
      </c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>
        <v>351</v>
      </c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354</v>
      </c>
      <c r="AJ24" s="44">
        <f t="shared" si="3"/>
        <v>3</v>
      </c>
      <c r="AK24" s="44">
        <f t="shared" si="4"/>
        <v>118</v>
      </c>
      <c r="AL24" s="49">
        <f t="shared" si="5"/>
        <v>-354</v>
      </c>
    </row>
    <row r="25" spans="1:38" ht="16.5" customHeight="1">
      <c r="A25" s="114"/>
      <c r="B25" s="60" t="str">
        <f>start!F14</f>
        <v>Groceries</v>
      </c>
      <c r="C25" s="51">
        <v>1250</v>
      </c>
      <c r="D25" s="52"/>
      <c r="E25" s="52"/>
      <c r="F25" s="52">
        <v>350</v>
      </c>
      <c r="G25" s="52"/>
      <c r="H25" s="52"/>
      <c r="I25" s="52"/>
      <c r="J25" s="52"/>
      <c r="K25" s="52"/>
      <c r="L25" s="52">
        <v>1</v>
      </c>
      <c r="M25" s="52">
        <v>32</v>
      </c>
      <c r="N25" s="52"/>
      <c r="O25" s="52"/>
      <c r="P25" s="52"/>
      <c r="Q25" s="52"/>
      <c r="R25" s="52"/>
      <c r="S25" s="52">
        <v>32</v>
      </c>
      <c r="T25" s="52"/>
      <c r="U25" s="52"/>
      <c r="V25" s="52">
        <v>250</v>
      </c>
      <c r="W25" s="52"/>
      <c r="X25" s="52">
        <v>35</v>
      </c>
      <c r="Y25" s="52">
        <v>351</v>
      </c>
      <c r="Z25" s="52">
        <v>31</v>
      </c>
      <c r="AA25" s="52"/>
      <c r="AB25" s="52"/>
      <c r="AC25" s="52">
        <v>130</v>
      </c>
      <c r="AD25" s="52"/>
      <c r="AE25" s="52"/>
      <c r="AF25" s="52">
        <v>85</v>
      </c>
      <c r="AG25" s="52"/>
      <c r="AH25" s="52"/>
      <c r="AI25" s="53">
        <f t="shared" si="2"/>
        <v>1297</v>
      </c>
      <c r="AJ25" s="44">
        <f t="shared" si="3"/>
        <v>10</v>
      </c>
      <c r="AK25" s="44">
        <f t="shared" si="4"/>
        <v>129.7</v>
      </c>
      <c r="AL25" s="49">
        <f t="shared" si="5"/>
        <v>-47</v>
      </c>
    </row>
    <row r="26" spans="1:38" ht="16.5" customHeight="1">
      <c r="A26" s="114"/>
      <c r="B26" s="60" t="str">
        <f>start!F15</f>
        <v>Auto</v>
      </c>
      <c r="C26" s="51">
        <v>550</v>
      </c>
      <c r="D26" s="52"/>
      <c r="E26" s="52"/>
      <c r="F26" s="52"/>
      <c r="G26" s="52"/>
      <c r="H26" s="52"/>
      <c r="I26" s="52"/>
      <c r="J26" s="52"/>
      <c r="K26" s="52"/>
      <c r="L26" s="52"/>
      <c r="M26" s="52">
        <v>1</v>
      </c>
      <c r="N26" s="52">
        <v>3</v>
      </c>
      <c r="O26" s="52"/>
      <c r="P26" s="52"/>
      <c r="Q26" s="52"/>
      <c r="R26" s="52"/>
      <c r="S26" s="52"/>
      <c r="T26" s="52"/>
      <c r="U26" s="52">
        <v>65</v>
      </c>
      <c r="V26" s="52"/>
      <c r="W26" s="52"/>
      <c r="X26" s="52">
        <v>132</v>
      </c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201</v>
      </c>
      <c r="AJ26" s="44">
        <f t="shared" si="3"/>
        <v>4</v>
      </c>
      <c r="AK26" s="44">
        <f t="shared" si="4"/>
        <v>50.25</v>
      </c>
      <c r="AL26" s="49">
        <f t="shared" si="5"/>
        <v>349</v>
      </c>
    </row>
    <row r="27" spans="1:38" ht="16.5" customHeight="1">
      <c r="A27" s="114"/>
      <c r="B27" s="60" t="str">
        <f>start!F16</f>
        <v>Furniture</v>
      </c>
      <c r="C27" s="51">
        <v>0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>
        <v>21</v>
      </c>
      <c r="O27" s="52">
        <v>3</v>
      </c>
      <c r="P27" s="52"/>
      <c r="Q27" s="52"/>
      <c r="R27" s="52"/>
      <c r="S27" s="52"/>
      <c r="T27" s="52"/>
      <c r="U27" s="52"/>
      <c r="V27" s="52"/>
      <c r="W27" s="52"/>
      <c r="X27" s="52">
        <v>1</v>
      </c>
      <c r="Y27" s="52">
        <v>213</v>
      </c>
      <c r="Z27" s="52">
        <v>1</v>
      </c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239</v>
      </c>
      <c r="AJ27" s="44">
        <f t="shared" si="3"/>
        <v>5</v>
      </c>
      <c r="AK27" s="44">
        <f t="shared" si="4"/>
        <v>47.8</v>
      </c>
      <c r="AL27" s="49">
        <f t="shared" si="5"/>
        <v>-239</v>
      </c>
    </row>
    <row r="28" spans="1:38" ht="16.5" customHeight="1">
      <c r="A28" s="114"/>
      <c r="B28" s="60" t="str">
        <f>start!F17</f>
        <v>Clothing</v>
      </c>
      <c r="C28" s="51">
        <v>700</v>
      </c>
      <c r="D28" s="52"/>
      <c r="E28" s="52"/>
      <c r="F28" s="52"/>
      <c r="G28" s="52">
        <v>200</v>
      </c>
      <c r="H28" s="52"/>
      <c r="I28" s="52"/>
      <c r="J28" s="52"/>
      <c r="K28" s="52"/>
      <c r="L28" s="52"/>
      <c r="M28" s="52">
        <v>1</v>
      </c>
      <c r="N28" s="52">
        <v>212</v>
      </c>
      <c r="O28" s="52">
        <v>150</v>
      </c>
      <c r="P28" s="52"/>
      <c r="Q28" s="52"/>
      <c r="R28" s="52"/>
      <c r="S28" s="52"/>
      <c r="T28" s="52">
        <v>81</v>
      </c>
      <c r="U28" s="52"/>
      <c r="V28" s="52"/>
      <c r="W28" s="52">
        <v>350</v>
      </c>
      <c r="X28" s="52"/>
      <c r="Y28" s="52"/>
      <c r="Z28" s="52">
        <v>3</v>
      </c>
      <c r="AA28" s="52">
        <v>80</v>
      </c>
      <c r="AB28" s="52"/>
      <c r="AC28" s="52"/>
      <c r="AD28" s="52">
        <v>120</v>
      </c>
      <c r="AE28" s="52"/>
      <c r="AF28" s="52"/>
      <c r="AG28" s="52"/>
      <c r="AH28" s="52"/>
      <c r="AI28" s="53">
        <f t="shared" si="2"/>
        <v>1197</v>
      </c>
      <c r="AJ28" s="44">
        <f t="shared" si="3"/>
        <v>9</v>
      </c>
      <c r="AK28" s="44">
        <f t="shared" si="4"/>
        <v>133</v>
      </c>
      <c r="AL28" s="49">
        <f t="shared" si="5"/>
        <v>-497</v>
      </c>
    </row>
    <row r="29" spans="1:38" ht="16.5" customHeight="1">
      <c r="A29" s="114"/>
      <c r="B29" s="60" t="str">
        <f>start!F18</f>
        <v>Household</v>
      </c>
      <c r="C29" s="51">
        <v>650</v>
      </c>
      <c r="D29" s="52"/>
      <c r="E29" s="52"/>
      <c r="F29" s="52"/>
      <c r="G29" s="52"/>
      <c r="H29" s="52"/>
      <c r="I29" s="52">
        <v>500</v>
      </c>
      <c r="J29" s="52"/>
      <c r="K29" s="52"/>
      <c r="L29" s="52">
        <v>1</v>
      </c>
      <c r="M29" s="52">
        <v>32</v>
      </c>
      <c r="N29" s="52"/>
      <c r="O29" s="52"/>
      <c r="P29" s="52"/>
      <c r="Q29" s="52"/>
      <c r="R29" s="52"/>
      <c r="S29" s="52">
        <v>18</v>
      </c>
      <c r="T29" s="52"/>
      <c r="U29" s="52"/>
      <c r="V29" s="52"/>
      <c r="W29" s="52"/>
      <c r="X29" s="52">
        <v>321</v>
      </c>
      <c r="Y29" s="52">
        <v>321</v>
      </c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1193</v>
      </c>
      <c r="AJ29" s="44">
        <f t="shared" si="3"/>
        <v>6</v>
      </c>
      <c r="AK29" s="44">
        <f t="shared" si="4"/>
        <v>198.83333333333334</v>
      </c>
      <c r="AL29" s="49">
        <f t="shared" si="5"/>
        <v>-543</v>
      </c>
    </row>
    <row r="30" spans="1:38" ht="16.5" customHeight="1">
      <c r="A30" s="114"/>
      <c r="B30" s="60" t="str">
        <f>start!F19</f>
        <v>Entertainment</v>
      </c>
      <c r="C30" s="51">
        <v>500</v>
      </c>
      <c r="D30" s="52"/>
      <c r="E30" s="52"/>
      <c r="F30" s="52"/>
      <c r="G30" s="52"/>
      <c r="H30" s="52">
        <v>50</v>
      </c>
      <c r="I30" s="52">
        <v>120</v>
      </c>
      <c r="J30" s="52"/>
      <c r="K30" s="52"/>
      <c r="L30" s="52">
        <v>351</v>
      </c>
      <c r="M30" s="52"/>
      <c r="N30" s="52">
        <v>90</v>
      </c>
      <c r="O30" s="52">
        <v>120</v>
      </c>
      <c r="P30" s="52"/>
      <c r="Q30" s="52"/>
      <c r="R30" s="52"/>
      <c r="S30" s="52"/>
      <c r="T30" s="52">
        <v>23</v>
      </c>
      <c r="U30" s="52"/>
      <c r="V30" s="52">
        <v>250</v>
      </c>
      <c r="W30" s="52"/>
      <c r="X30" s="52"/>
      <c r="Y30" s="52"/>
      <c r="Z30" s="52"/>
      <c r="AA30" s="52"/>
      <c r="AB30" s="52"/>
      <c r="AC30" s="52">
        <v>150</v>
      </c>
      <c r="AD30" s="52">
        <v>90</v>
      </c>
      <c r="AE30" s="52"/>
      <c r="AF30" s="52"/>
      <c r="AG30" s="52"/>
      <c r="AH30" s="52"/>
      <c r="AI30" s="53">
        <f t="shared" si="2"/>
        <v>1244</v>
      </c>
      <c r="AJ30" s="44">
        <f t="shared" si="3"/>
        <v>9</v>
      </c>
      <c r="AK30" s="44">
        <f t="shared" si="4"/>
        <v>138.22222222222223</v>
      </c>
      <c r="AL30" s="49">
        <f t="shared" si="5"/>
        <v>-744</v>
      </c>
    </row>
    <row r="31" spans="1:38" ht="16.5" customHeight="1">
      <c r="A31" s="114"/>
      <c r="B31" s="60" t="str">
        <f>start!F20</f>
        <v>Dining Out</v>
      </c>
      <c r="C31" s="51">
        <v>352</v>
      </c>
      <c r="D31" s="52"/>
      <c r="E31" s="52"/>
      <c r="F31" s="52"/>
      <c r="G31" s="52"/>
      <c r="H31" s="52">
        <v>120</v>
      </c>
      <c r="I31" s="52"/>
      <c r="J31" s="52"/>
      <c r="K31" s="52"/>
      <c r="L31" s="52">
        <v>3</v>
      </c>
      <c r="M31" s="52">
        <v>0.12</v>
      </c>
      <c r="N31" s="52">
        <v>132</v>
      </c>
      <c r="O31" s="52"/>
      <c r="P31" s="52">
        <v>150</v>
      </c>
      <c r="Q31" s="52"/>
      <c r="R31" s="52"/>
      <c r="S31" s="52"/>
      <c r="T31" s="52"/>
      <c r="U31" s="52"/>
      <c r="V31" s="52"/>
      <c r="W31" s="52"/>
      <c r="X31" s="52">
        <v>312</v>
      </c>
      <c r="Y31" s="52">
        <v>851</v>
      </c>
      <c r="Z31" s="52">
        <v>130</v>
      </c>
      <c r="AA31" s="52"/>
      <c r="AB31" s="52"/>
      <c r="AC31" s="52"/>
      <c r="AD31" s="52">
        <v>200</v>
      </c>
      <c r="AE31" s="52"/>
      <c r="AF31" s="52"/>
      <c r="AG31" s="52"/>
      <c r="AH31" s="52"/>
      <c r="AI31" s="53">
        <f t="shared" si="2"/>
        <v>1898.12</v>
      </c>
      <c r="AJ31" s="44">
        <f t="shared" si="3"/>
        <v>9</v>
      </c>
      <c r="AK31" s="44">
        <f t="shared" si="4"/>
        <v>210.9022222222222</v>
      </c>
      <c r="AL31" s="49">
        <f t="shared" si="5"/>
        <v>-1546.12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>
        <v>1</v>
      </c>
      <c r="O32" s="52">
        <v>32</v>
      </c>
      <c r="P32" s="52"/>
      <c r="Q32" s="52"/>
      <c r="R32" s="52"/>
      <c r="S32" s="52"/>
      <c r="T32" s="52"/>
      <c r="U32" s="52"/>
      <c r="V32" s="52">
        <v>4</v>
      </c>
      <c r="W32" s="52">
        <v>841</v>
      </c>
      <c r="X32" s="52">
        <v>15</v>
      </c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893</v>
      </c>
      <c r="AJ32" s="44">
        <f t="shared" si="3"/>
        <v>5</v>
      </c>
      <c r="AK32" s="44">
        <f t="shared" si="4"/>
        <v>178.6</v>
      </c>
      <c r="AL32" s="49">
        <f t="shared" si="5"/>
        <v>-893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>
        <v>1</v>
      </c>
      <c r="O33" s="52">
        <v>2</v>
      </c>
      <c r="P33" s="52"/>
      <c r="Q33" s="52"/>
      <c r="R33" s="52"/>
      <c r="S33" s="52"/>
      <c r="T33" s="52"/>
      <c r="U33" s="52"/>
      <c r="V33" s="52">
        <v>512</v>
      </c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515</v>
      </c>
      <c r="AJ33" s="44">
        <f t="shared" si="3"/>
        <v>3</v>
      </c>
      <c r="AK33" s="44">
        <f t="shared" si="4"/>
        <v>171.66666666666666</v>
      </c>
      <c r="AL33" s="49">
        <f t="shared" si="5"/>
        <v>-515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>
        <v>21</v>
      </c>
      <c r="O34" s="52"/>
      <c r="P34" s="52"/>
      <c r="Q34" s="52"/>
      <c r="R34" s="52"/>
      <c r="S34" s="52"/>
      <c r="T34" s="52"/>
      <c r="U34" s="52">
        <v>1</v>
      </c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22</v>
      </c>
      <c r="AJ34" s="44">
        <f t="shared" si="3"/>
        <v>2</v>
      </c>
      <c r="AK34" s="44">
        <f t="shared" si="4"/>
        <v>11</v>
      </c>
      <c r="AL34" s="49">
        <f t="shared" si="5"/>
        <v>-22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>
        <v>321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321</v>
      </c>
      <c r="AJ35" s="44">
        <f t="shared" si="3"/>
        <v>1</v>
      </c>
      <c r="AK35" s="44">
        <f t="shared" si="4"/>
        <v>321</v>
      </c>
      <c r="AL35" s="49">
        <f t="shared" si="5"/>
        <v>-321</v>
      </c>
      <c r="AN35" s="58">
        <f>SUM(AI22:AI35)</f>
        <v>16025.741835656492</v>
      </c>
    </row>
    <row r="36" spans="1:38" ht="16.5" customHeight="1">
      <c r="A36" s="27"/>
      <c r="C36" s="62">
        <f>SUM(C6:C35)</f>
        <v>18402</v>
      </c>
      <c r="AK36" s="63" t="s">
        <v>73</v>
      </c>
      <c r="AL36" s="64">
        <f>SUM(AL6:AL35)</f>
        <v>-3120.7418356564935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3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56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Mon</v>
      </c>
      <c r="E4" s="36" t="str">
        <f t="shared" si="1"/>
        <v>Tue</v>
      </c>
      <c r="F4" s="36" t="str">
        <f t="shared" si="1"/>
        <v>Wed</v>
      </c>
      <c r="G4" s="36" t="str">
        <f t="shared" si="1"/>
        <v>Thu</v>
      </c>
      <c r="H4" s="36" t="str">
        <f t="shared" si="1"/>
        <v>Fri</v>
      </c>
      <c r="I4" s="36" t="str">
        <f t="shared" si="1"/>
        <v>Sat</v>
      </c>
      <c r="J4" s="36" t="str">
        <f t="shared" si="1"/>
        <v>Sun</v>
      </c>
      <c r="K4" s="36" t="str">
        <f t="shared" si="1"/>
        <v>Mon</v>
      </c>
      <c r="L4" s="36" t="str">
        <f t="shared" si="1"/>
        <v>Tue</v>
      </c>
      <c r="M4" s="36" t="str">
        <f t="shared" si="1"/>
        <v>Wed</v>
      </c>
      <c r="N4" s="36" t="str">
        <f t="shared" si="1"/>
        <v>Thu</v>
      </c>
      <c r="O4" s="36" t="str">
        <f t="shared" si="1"/>
        <v>Fri</v>
      </c>
      <c r="P4" s="36" t="str">
        <f t="shared" si="1"/>
        <v>Sat</v>
      </c>
      <c r="Q4" s="36" t="str">
        <f t="shared" si="1"/>
        <v>Sun</v>
      </c>
      <c r="R4" s="36" t="str">
        <f t="shared" si="1"/>
        <v>Mon</v>
      </c>
      <c r="S4" s="36" t="str">
        <f t="shared" si="1"/>
        <v>Tue</v>
      </c>
      <c r="T4" s="36" t="str">
        <f t="shared" si="1"/>
        <v>Wed</v>
      </c>
      <c r="U4" s="36" t="str">
        <f t="shared" si="1"/>
        <v>Thu</v>
      </c>
      <c r="V4" s="36" t="str">
        <f t="shared" si="1"/>
        <v>Fri</v>
      </c>
      <c r="W4" s="36" t="str">
        <f t="shared" si="1"/>
        <v>Sat</v>
      </c>
      <c r="X4" s="36" t="str">
        <f t="shared" si="1"/>
        <v>Sun</v>
      </c>
      <c r="Y4" s="36" t="str">
        <f t="shared" si="1"/>
        <v>Mon</v>
      </c>
      <c r="Z4" s="36" t="str">
        <f t="shared" si="1"/>
        <v>Tue</v>
      </c>
      <c r="AA4" s="36" t="str">
        <f t="shared" si="1"/>
        <v>Wed</v>
      </c>
      <c r="AB4" s="36" t="str">
        <f t="shared" si="1"/>
        <v>Thu</v>
      </c>
      <c r="AC4" s="36" t="str">
        <f t="shared" si="1"/>
        <v>Fri</v>
      </c>
      <c r="AD4" s="36" t="str">
        <f t="shared" si="1"/>
        <v>Sat</v>
      </c>
      <c r="AE4" s="36" t="str">
        <f t="shared" si="1"/>
        <v>Sun</v>
      </c>
      <c r="AF4" s="36" t="str">
        <f t="shared" si="1"/>
        <v>Mon</v>
      </c>
      <c r="AG4" s="36" t="str">
        <f t="shared" si="1"/>
        <v>Tue</v>
      </c>
      <c r="AH4" s="36" t="str">
        <f t="shared" si="1"/>
        <v>Wed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4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57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Thu</v>
      </c>
      <c r="E4" s="36" t="str">
        <f t="shared" si="1"/>
        <v>Fri</v>
      </c>
      <c r="F4" s="36" t="str">
        <f t="shared" si="1"/>
        <v>Sat</v>
      </c>
      <c r="G4" s="36" t="str">
        <f t="shared" si="1"/>
        <v>Sun</v>
      </c>
      <c r="H4" s="36" t="str">
        <f t="shared" si="1"/>
        <v>Mon</v>
      </c>
      <c r="I4" s="36" t="str">
        <f t="shared" si="1"/>
        <v>Tue</v>
      </c>
      <c r="J4" s="36" t="str">
        <f t="shared" si="1"/>
        <v>Wed</v>
      </c>
      <c r="K4" s="36" t="str">
        <f t="shared" si="1"/>
        <v>Thu</v>
      </c>
      <c r="L4" s="36" t="str">
        <f t="shared" si="1"/>
        <v>Fri</v>
      </c>
      <c r="M4" s="36" t="str">
        <f t="shared" si="1"/>
        <v>Sat</v>
      </c>
      <c r="N4" s="36" t="str">
        <f t="shared" si="1"/>
        <v>Sun</v>
      </c>
      <c r="O4" s="36" t="str">
        <f t="shared" si="1"/>
        <v>Mon</v>
      </c>
      <c r="P4" s="36" t="str">
        <f t="shared" si="1"/>
        <v>Tue</v>
      </c>
      <c r="Q4" s="36" t="str">
        <f t="shared" si="1"/>
        <v>Wed</v>
      </c>
      <c r="R4" s="36" t="str">
        <f t="shared" si="1"/>
        <v>Thu</v>
      </c>
      <c r="S4" s="36" t="str">
        <f t="shared" si="1"/>
        <v>Fri</v>
      </c>
      <c r="T4" s="36" t="str">
        <f t="shared" si="1"/>
        <v>Sat</v>
      </c>
      <c r="U4" s="36" t="str">
        <f t="shared" si="1"/>
        <v>Sun</v>
      </c>
      <c r="V4" s="36" t="str">
        <f t="shared" si="1"/>
        <v>Mon</v>
      </c>
      <c r="W4" s="36" t="str">
        <f t="shared" si="1"/>
        <v>Tue</v>
      </c>
      <c r="X4" s="36" t="str">
        <f t="shared" si="1"/>
        <v>Wed</v>
      </c>
      <c r="Y4" s="36" t="str">
        <f t="shared" si="1"/>
        <v>Thu</v>
      </c>
      <c r="Z4" s="36" t="str">
        <f t="shared" si="1"/>
        <v>Fri</v>
      </c>
      <c r="AA4" s="36" t="str">
        <f t="shared" si="1"/>
        <v>Sat</v>
      </c>
      <c r="AB4" s="36" t="str">
        <f t="shared" si="1"/>
        <v>Sun</v>
      </c>
      <c r="AC4" s="36" t="str">
        <f t="shared" si="1"/>
        <v>Mon</v>
      </c>
      <c r="AD4" s="36" t="str">
        <f t="shared" si="1"/>
        <v>Tue</v>
      </c>
      <c r="AE4" s="36" t="str">
        <f t="shared" si="1"/>
        <v>Wed</v>
      </c>
      <c r="AF4" s="36" t="str">
        <f t="shared" si="1"/>
        <v>Thu</v>
      </c>
      <c r="AG4" s="36" t="str">
        <f t="shared" si="1"/>
        <v>Fri</v>
      </c>
      <c r="AH4" s="36" t="str">
        <f t="shared" si="1"/>
        <v>Sat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5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63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Sat</v>
      </c>
      <c r="E4" s="36" t="str">
        <f t="shared" si="1"/>
        <v>Sun</v>
      </c>
      <c r="F4" s="36" t="str">
        <f t="shared" si="1"/>
        <v>Mon</v>
      </c>
      <c r="G4" s="36" t="str">
        <f t="shared" si="1"/>
        <v>Tue</v>
      </c>
      <c r="H4" s="36" t="str">
        <f t="shared" si="1"/>
        <v>Wed</v>
      </c>
      <c r="I4" s="36" t="str">
        <f t="shared" si="1"/>
        <v>Thu</v>
      </c>
      <c r="J4" s="36" t="str">
        <f t="shared" si="1"/>
        <v>Fri</v>
      </c>
      <c r="K4" s="36" t="str">
        <f t="shared" si="1"/>
        <v>Sat</v>
      </c>
      <c r="L4" s="36" t="str">
        <f t="shared" si="1"/>
        <v>Sun</v>
      </c>
      <c r="M4" s="36" t="str">
        <f t="shared" si="1"/>
        <v>Mon</v>
      </c>
      <c r="N4" s="36" t="str">
        <f t="shared" si="1"/>
        <v>Tue</v>
      </c>
      <c r="O4" s="36" t="str">
        <f t="shared" si="1"/>
        <v>Wed</v>
      </c>
      <c r="P4" s="36" t="str">
        <f t="shared" si="1"/>
        <v>Thu</v>
      </c>
      <c r="Q4" s="36" t="str">
        <f t="shared" si="1"/>
        <v>Fri</v>
      </c>
      <c r="R4" s="36" t="str">
        <f t="shared" si="1"/>
        <v>Sat</v>
      </c>
      <c r="S4" s="36" t="str">
        <f t="shared" si="1"/>
        <v>Sun</v>
      </c>
      <c r="T4" s="36" t="str">
        <f t="shared" si="1"/>
        <v>Mon</v>
      </c>
      <c r="U4" s="36" t="str">
        <f t="shared" si="1"/>
        <v>Tue</v>
      </c>
      <c r="V4" s="36" t="str">
        <f t="shared" si="1"/>
        <v>Wed</v>
      </c>
      <c r="W4" s="36" t="str">
        <f t="shared" si="1"/>
        <v>Thu</v>
      </c>
      <c r="X4" s="36" t="str">
        <f t="shared" si="1"/>
        <v>Fri</v>
      </c>
      <c r="Y4" s="36" t="str">
        <f t="shared" si="1"/>
        <v>Sat</v>
      </c>
      <c r="Z4" s="36" t="str">
        <f t="shared" si="1"/>
        <v>Sun</v>
      </c>
      <c r="AA4" s="36" t="str">
        <f t="shared" si="1"/>
        <v>Mon</v>
      </c>
      <c r="AB4" s="36" t="str">
        <f t="shared" si="1"/>
        <v>Tue</v>
      </c>
      <c r="AC4" s="36" t="str">
        <f t="shared" si="1"/>
        <v>Wed</v>
      </c>
      <c r="AD4" s="36" t="str">
        <f t="shared" si="1"/>
        <v>Thu</v>
      </c>
      <c r="AE4" s="36" t="str">
        <f t="shared" si="1"/>
        <v>Fri</v>
      </c>
      <c r="AF4" s="36" t="str">
        <f t="shared" si="1"/>
        <v>Sat</v>
      </c>
      <c r="AG4" s="36" t="str">
        <f t="shared" si="1"/>
        <v>Sun</v>
      </c>
      <c r="AH4" s="36" t="str">
        <f t="shared" si="1"/>
        <v>Mon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9" sqref="D9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6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65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Tue</v>
      </c>
      <c r="E4" s="36" t="str">
        <f t="shared" si="1"/>
        <v>Wed</v>
      </c>
      <c r="F4" s="36" t="str">
        <f t="shared" si="1"/>
        <v>Thu</v>
      </c>
      <c r="G4" s="36" t="str">
        <f t="shared" si="1"/>
        <v>Fri</v>
      </c>
      <c r="H4" s="36" t="str">
        <f t="shared" si="1"/>
        <v>Sat</v>
      </c>
      <c r="I4" s="36" t="str">
        <f t="shared" si="1"/>
        <v>Sun</v>
      </c>
      <c r="J4" s="36" t="str">
        <f t="shared" si="1"/>
        <v>Mon</v>
      </c>
      <c r="K4" s="36" t="str">
        <f t="shared" si="1"/>
        <v>Tue</v>
      </c>
      <c r="L4" s="36" t="str">
        <f t="shared" si="1"/>
        <v>Wed</v>
      </c>
      <c r="M4" s="36" t="str">
        <f t="shared" si="1"/>
        <v>Thu</v>
      </c>
      <c r="N4" s="36" t="str">
        <f t="shared" si="1"/>
        <v>Fri</v>
      </c>
      <c r="O4" s="36" t="str">
        <f t="shared" si="1"/>
        <v>Sat</v>
      </c>
      <c r="P4" s="36" t="str">
        <f t="shared" si="1"/>
        <v>Sun</v>
      </c>
      <c r="Q4" s="36" t="str">
        <f t="shared" si="1"/>
        <v>Mon</v>
      </c>
      <c r="R4" s="36" t="str">
        <f t="shared" si="1"/>
        <v>Tue</v>
      </c>
      <c r="S4" s="36" t="str">
        <f t="shared" si="1"/>
        <v>Wed</v>
      </c>
      <c r="T4" s="36" t="str">
        <f t="shared" si="1"/>
        <v>Thu</v>
      </c>
      <c r="U4" s="36" t="str">
        <f t="shared" si="1"/>
        <v>Fri</v>
      </c>
      <c r="V4" s="36" t="str">
        <f t="shared" si="1"/>
        <v>Sat</v>
      </c>
      <c r="W4" s="36" t="str">
        <f t="shared" si="1"/>
        <v>Sun</v>
      </c>
      <c r="X4" s="36" t="str">
        <f t="shared" si="1"/>
        <v>Mon</v>
      </c>
      <c r="Y4" s="36" t="str">
        <f t="shared" si="1"/>
        <v>Tue</v>
      </c>
      <c r="Z4" s="36" t="str">
        <f t="shared" si="1"/>
        <v>Wed</v>
      </c>
      <c r="AA4" s="36" t="str">
        <f t="shared" si="1"/>
        <v>Thu</v>
      </c>
      <c r="AB4" s="36" t="str">
        <f t="shared" si="1"/>
        <v>Fri</v>
      </c>
      <c r="AC4" s="36" t="str">
        <f t="shared" si="1"/>
        <v>Sat</v>
      </c>
      <c r="AD4" s="36" t="str">
        <f t="shared" si="1"/>
        <v>Sun</v>
      </c>
      <c r="AE4" s="36" t="str">
        <f t="shared" si="1"/>
        <v>Mon</v>
      </c>
      <c r="AF4" s="36" t="str">
        <f t="shared" si="1"/>
        <v>Tue</v>
      </c>
      <c r="AG4" s="36" t="str">
        <f t="shared" si="1"/>
        <v>Wed</v>
      </c>
      <c r="AH4" s="36" t="str">
        <f t="shared" si="1"/>
        <v>Thu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7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66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.75" customHeight="1">
      <c r="D3" s="65">
        <f aca="true" ca="1" t="shared" si="0" ref="D3:AH3">IF(DATE($C$2,$A$1,D$5)=TODAY(),"6","")</f>
      </c>
      <c r="E3" s="65">
        <f ca="1" t="shared" si="0"/>
      </c>
      <c r="F3" s="65">
        <f ca="1" t="shared" si="0"/>
      </c>
      <c r="G3" s="65">
        <f ca="1" t="shared" si="0"/>
      </c>
      <c r="H3" s="65">
        <f ca="1" t="shared" si="0"/>
      </c>
      <c r="I3" s="65">
        <f ca="1" t="shared" si="0"/>
      </c>
      <c r="J3" s="65">
        <f ca="1" t="shared" si="0"/>
      </c>
      <c r="K3" s="65">
        <f ca="1" t="shared" si="0"/>
      </c>
      <c r="L3" s="65">
        <f ca="1" t="shared" si="0"/>
      </c>
      <c r="M3" s="65">
        <f ca="1" t="shared" si="0"/>
      </c>
      <c r="N3" s="65">
        <f ca="1" t="shared" si="0"/>
      </c>
      <c r="O3" s="65">
        <f ca="1" t="shared" si="0"/>
      </c>
      <c r="P3" s="65">
        <f ca="1" t="shared" si="0"/>
      </c>
      <c r="Q3" s="65">
        <f ca="1" t="shared" si="0"/>
      </c>
      <c r="R3" s="65">
        <f ca="1" t="shared" si="0"/>
      </c>
      <c r="S3" s="65">
        <f ca="1" t="shared" si="0"/>
      </c>
      <c r="T3" s="65">
        <f ca="1" t="shared" si="0"/>
      </c>
      <c r="U3" s="65">
        <f ca="1" t="shared" si="0"/>
      </c>
      <c r="V3" s="65">
        <f ca="1" t="shared" si="0"/>
      </c>
      <c r="W3" s="65">
        <f ca="1" t="shared" si="0"/>
      </c>
      <c r="X3" s="65">
        <f ca="1" t="shared" si="0"/>
      </c>
      <c r="Y3" s="65">
        <f ca="1" t="shared" si="0"/>
      </c>
      <c r="Z3" s="65">
        <f ca="1" t="shared" si="0"/>
      </c>
      <c r="AA3" s="65">
        <f ca="1" t="shared" si="0"/>
      </c>
      <c r="AB3" s="65">
        <f ca="1" t="shared" si="0"/>
      </c>
      <c r="AC3" s="65">
        <f ca="1" t="shared" si="0"/>
      </c>
      <c r="AD3" s="65">
        <f ca="1" t="shared" si="0"/>
      </c>
      <c r="AE3" s="65">
        <f ca="1" t="shared" si="0"/>
      </c>
      <c r="AF3" s="65">
        <f ca="1" t="shared" si="0"/>
      </c>
      <c r="AG3" s="65">
        <f ca="1" t="shared" si="0"/>
      </c>
      <c r="AH3" s="65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67" t="str">
        <f aca="true" t="shared" si="1" ref="D4:AH4">TEXT(WEEKDAY(DATE($C$2,$A$1,D$5)),"ddd")</f>
        <v>Thu</v>
      </c>
      <c r="E4" s="47" t="str">
        <f t="shared" si="1"/>
        <v>Fri</v>
      </c>
      <c r="F4" s="47" t="str">
        <f t="shared" si="1"/>
        <v>Sat</v>
      </c>
      <c r="G4" s="47" t="str">
        <f t="shared" si="1"/>
        <v>Sun</v>
      </c>
      <c r="H4" s="47" t="str">
        <f t="shared" si="1"/>
        <v>Mon</v>
      </c>
      <c r="I4" s="47" t="str">
        <f t="shared" si="1"/>
        <v>Tue</v>
      </c>
      <c r="J4" s="47" t="str">
        <f t="shared" si="1"/>
        <v>Wed</v>
      </c>
      <c r="K4" s="47" t="str">
        <f t="shared" si="1"/>
        <v>Thu</v>
      </c>
      <c r="L4" s="47" t="str">
        <f t="shared" si="1"/>
        <v>Fri</v>
      </c>
      <c r="M4" s="47" t="str">
        <f t="shared" si="1"/>
        <v>Sat</v>
      </c>
      <c r="N4" s="47" t="str">
        <f t="shared" si="1"/>
        <v>Sun</v>
      </c>
      <c r="O4" s="47" t="str">
        <f t="shared" si="1"/>
        <v>Mon</v>
      </c>
      <c r="P4" s="47" t="str">
        <f t="shared" si="1"/>
        <v>Tue</v>
      </c>
      <c r="Q4" s="47" t="str">
        <f t="shared" si="1"/>
        <v>Wed</v>
      </c>
      <c r="R4" s="47" t="str">
        <f t="shared" si="1"/>
        <v>Thu</v>
      </c>
      <c r="S4" s="47" t="str">
        <f t="shared" si="1"/>
        <v>Fri</v>
      </c>
      <c r="T4" s="47" t="str">
        <f t="shared" si="1"/>
        <v>Sat</v>
      </c>
      <c r="U4" s="47" t="str">
        <f t="shared" si="1"/>
        <v>Sun</v>
      </c>
      <c r="V4" s="47" t="str">
        <f t="shared" si="1"/>
        <v>Mon</v>
      </c>
      <c r="W4" s="47" t="str">
        <f t="shared" si="1"/>
        <v>Tue</v>
      </c>
      <c r="X4" s="47" t="str">
        <f t="shared" si="1"/>
        <v>Wed</v>
      </c>
      <c r="Y4" s="47" t="str">
        <f t="shared" si="1"/>
        <v>Thu</v>
      </c>
      <c r="Z4" s="47" t="str">
        <f t="shared" si="1"/>
        <v>Fri</v>
      </c>
      <c r="AA4" s="47" t="str">
        <f t="shared" si="1"/>
        <v>Sat</v>
      </c>
      <c r="AB4" s="47" t="str">
        <f t="shared" si="1"/>
        <v>Sun</v>
      </c>
      <c r="AC4" s="47" t="str">
        <f t="shared" si="1"/>
        <v>Mon</v>
      </c>
      <c r="AD4" s="47" t="str">
        <f t="shared" si="1"/>
        <v>Tue</v>
      </c>
      <c r="AE4" s="47" t="str">
        <f t="shared" si="1"/>
        <v>Wed</v>
      </c>
      <c r="AF4" s="47" t="str">
        <f t="shared" si="1"/>
        <v>Thu</v>
      </c>
      <c r="AG4" s="47" t="str">
        <f t="shared" si="1"/>
        <v>Fri</v>
      </c>
      <c r="AH4" s="47" t="str">
        <f t="shared" si="1"/>
        <v>Sat</v>
      </c>
      <c r="AI4" s="68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66" t="s">
        <v>58</v>
      </c>
      <c r="D5" s="69">
        <v>1</v>
      </c>
      <c r="E5" s="56">
        <v>2</v>
      </c>
      <c r="F5" s="56">
        <v>3</v>
      </c>
      <c r="G5" s="56">
        <v>4</v>
      </c>
      <c r="H5" s="56">
        <v>5</v>
      </c>
      <c r="I5" s="56">
        <v>6</v>
      </c>
      <c r="J5" s="56">
        <v>7</v>
      </c>
      <c r="K5" s="56">
        <v>8</v>
      </c>
      <c r="L5" s="56">
        <v>9</v>
      </c>
      <c r="M5" s="56">
        <v>10</v>
      </c>
      <c r="N5" s="56">
        <v>11</v>
      </c>
      <c r="O5" s="56">
        <v>12</v>
      </c>
      <c r="P5" s="56">
        <v>13</v>
      </c>
      <c r="Q5" s="56">
        <v>14</v>
      </c>
      <c r="R5" s="56">
        <v>15</v>
      </c>
      <c r="S5" s="56">
        <v>16</v>
      </c>
      <c r="T5" s="56">
        <v>17</v>
      </c>
      <c r="U5" s="56">
        <v>18</v>
      </c>
      <c r="V5" s="56">
        <v>19</v>
      </c>
      <c r="W5" s="56">
        <v>20</v>
      </c>
      <c r="X5" s="56">
        <v>21</v>
      </c>
      <c r="Y5" s="56">
        <v>22</v>
      </c>
      <c r="Z5" s="56">
        <v>23</v>
      </c>
      <c r="AA5" s="56">
        <v>24</v>
      </c>
      <c r="AB5" s="56">
        <v>25</v>
      </c>
      <c r="AC5" s="56">
        <v>26</v>
      </c>
      <c r="AD5" s="56">
        <v>27</v>
      </c>
      <c r="AE5" s="56">
        <v>28</v>
      </c>
      <c r="AF5" s="56">
        <v>29</v>
      </c>
      <c r="AG5" s="56">
        <v>30</v>
      </c>
      <c r="AH5" s="56">
        <v>31</v>
      </c>
      <c r="AI5" s="70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3.421875" defaultRowHeight="12.75" customHeight="1"/>
  <cols>
    <col min="1" max="1" width="5.421875" style="26" customWidth="1"/>
    <col min="2" max="2" width="22.421875" style="27" customWidth="1"/>
    <col min="3" max="3" width="8.421875" style="27" customWidth="1"/>
    <col min="4" max="34" width="4.28125" style="26" customWidth="1"/>
    <col min="35" max="35" width="6.28125" style="27" customWidth="1"/>
    <col min="36" max="36" width="3.421875" style="28" customWidth="1"/>
    <col min="37" max="37" width="11.421875" style="28" customWidth="1"/>
    <col min="38" max="38" width="6.421875" style="28" customWidth="1"/>
    <col min="39" max="39" width="3.421875" style="29" customWidth="1"/>
    <col min="40" max="40" width="6.00390625" style="29" customWidth="1"/>
    <col min="41" max="51" width="3.421875" style="29" customWidth="1"/>
    <col min="52" max="52" width="4.28125" style="29" customWidth="1"/>
    <col min="53" max="58" width="3.421875" style="29" customWidth="1"/>
    <col min="59" max="59" width="108.7109375" style="29" customWidth="1"/>
    <col min="60" max="93" width="3.421875" style="29" customWidth="1"/>
    <col min="94" max="16384" width="3.421875" style="26" customWidth="1"/>
  </cols>
  <sheetData>
    <row r="1" spans="1:58" ht="51.75" customHeight="1">
      <c r="A1" s="30">
        <f>MATCH(B2,$BD$1:$BD$12,0)</f>
        <v>8</v>
      </c>
      <c r="BB1" s="31"/>
      <c r="BC1" s="31"/>
      <c r="BD1" s="31" t="s">
        <v>52</v>
      </c>
      <c r="BE1" s="31"/>
      <c r="BF1" s="31"/>
    </row>
    <row r="2" spans="2:58" ht="16.5" customHeight="1">
      <c r="B2" s="32" t="s">
        <v>67</v>
      </c>
      <c r="C2" s="32">
        <f>start!E3</f>
        <v>2010</v>
      </c>
      <c r="D2" s="109" t="s">
        <v>53</v>
      </c>
      <c r="E2" s="109"/>
      <c r="F2" s="109"/>
      <c r="G2" s="110"/>
      <c r="H2" s="110"/>
      <c r="I2" s="110"/>
      <c r="J2" s="111" t="str">
        <f>"+ "&amp;start!H11</f>
        <v>+ Income_1</v>
      </c>
      <c r="K2" s="111"/>
      <c r="L2" s="111"/>
      <c r="M2" s="110"/>
      <c r="N2" s="110"/>
      <c r="O2" s="110"/>
      <c r="P2" s="111" t="str">
        <f>"+ "&amp;start!H12</f>
        <v>+ Income_2</v>
      </c>
      <c r="Q2" s="111"/>
      <c r="R2" s="111"/>
      <c r="S2" s="110"/>
      <c r="T2" s="110"/>
      <c r="U2" s="110"/>
      <c r="V2" s="111" t="str">
        <f>"+ "&amp;start!H13</f>
        <v>+ Income_3</v>
      </c>
      <c r="W2" s="111"/>
      <c r="X2" s="111"/>
      <c r="Y2" s="110"/>
      <c r="Z2" s="110"/>
      <c r="AA2" s="110"/>
      <c r="AB2" s="112" t="s">
        <v>54</v>
      </c>
      <c r="AC2" s="112"/>
      <c r="AD2" s="112"/>
      <c r="AE2" s="113">
        <f>Y2+S2+M2+G2</f>
        <v>0</v>
      </c>
      <c r="AF2" s="113"/>
      <c r="AG2" s="113"/>
      <c r="AI2" s="33"/>
      <c r="AL2" s="28">
        <v>750</v>
      </c>
      <c r="BB2" s="31"/>
      <c r="BC2" s="31"/>
      <c r="BD2" s="31" t="s">
        <v>55</v>
      </c>
      <c r="BE2" s="31"/>
      <c r="BF2" s="31"/>
    </row>
    <row r="3" spans="4:58" ht="18" customHeight="1">
      <c r="D3" s="34">
        <f aca="true" ca="1" t="shared" si="0" ref="D3:AH3">IF(DATE($C$2,$A$1,D$5)=TODAY(),"6","")</f>
      </c>
      <c r="E3" s="34">
        <f ca="1" t="shared" si="0"/>
      </c>
      <c r="F3" s="34">
        <f ca="1" t="shared" si="0"/>
      </c>
      <c r="G3" s="34">
        <f ca="1" t="shared" si="0"/>
      </c>
      <c r="H3" s="34">
        <f ca="1" t="shared" si="0"/>
      </c>
      <c r="I3" s="34">
        <f ca="1" t="shared" si="0"/>
      </c>
      <c r="J3" s="34">
        <f ca="1" t="shared" si="0"/>
      </c>
      <c r="K3" s="34">
        <f ca="1" t="shared" si="0"/>
      </c>
      <c r="L3" s="34">
        <f ca="1" t="shared" si="0"/>
      </c>
      <c r="M3" s="34">
        <f ca="1" t="shared" si="0"/>
      </c>
      <c r="N3" s="34">
        <f ca="1" t="shared" si="0"/>
      </c>
      <c r="O3" s="34">
        <f ca="1" t="shared" si="0"/>
      </c>
      <c r="P3" s="34">
        <f ca="1" t="shared" si="0"/>
      </c>
      <c r="Q3" s="34">
        <f ca="1" t="shared" si="0"/>
      </c>
      <c r="R3" s="34">
        <f ca="1" t="shared" si="0"/>
      </c>
      <c r="S3" s="34">
        <f ca="1" t="shared" si="0"/>
      </c>
      <c r="T3" s="34">
        <f ca="1" t="shared" si="0"/>
      </c>
      <c r="U3" s="34">
        <f ca="1" t="shared" si="0"/>
      </c>
      <c r="V3" s="34">
        <f ca="1" t="shared" si="0"/>
      </c>
      <c r="W3" s="34">
        <f ca="1" t="shared" si="0"/>
      </c>
      <c r="X3" s="34">
        <f ca="1" t="shared" si="0"/>
      </c>
      <c r="Y3" s="34">
        <f ca="1" t="shared" si="0"/>
      </c>
      <c r="Z3" s="34">
        <f ca="1" t="shared" si="0"/>
      </c>
      <c r="AA3" s="34">
        <f ca="1" t="shared" si="0"/>
      </c>
      <c r="AB3" s="34">
        <f ca="1" t="shared" si="0"/>
      </c>
      <c r="AC3" s="34">
        <f ca="1" t="shared" si="0"/>
      </c>
      <c r="AD3" s="34">
        <f ca="1" t="shared" si="0"/>
      </c>
      <c r="AE3" s="34">
        <f ca="1" t="shared" si="0"/>
      </c>
      <c r="AF3" s="34">
        <f ca="1" t="shared" si="0"/>
      </c>
      <c r="AG3" s="34">
        <f ca="1" t="shared" si="0"/>
      </c>
      <c r="AH3" s="34">
        <f ca="1" t="shared" si="0"/>
      </c>
      <c r="AL3" s="28">
        <v>-200</v>
      </c>
      <c r="BB3" s="31"/>
      <c r="BC3" s="31"/>
      <c r="BD3" s="31" t="s">
        <v>56</v>
      </c>
      <c r="BE3" s="31"/>
      <c r="BF3" s="31"/>
    </row>
    <row r="4" spans="4:58" ht="16.5" customHeight="1">
      <c r="D4" s="35" t="str">
        <f aca="true" t="shared" si="1" ref="D4:AH4">TEXT(WEEKDAY(DATE($C$2,$A$1,D$5)),"ddd")</f>
        <v>Sun</v>
      </c>
      <c r="E4" s="36" t="str">
        <f t="shared" si="1"/>
        <v>Mon</v>
      </c>
      <c r="F4" s="36" t="str">
        <f t="shared" si="1"/>
        <v>Tue</v>
      </c>
      <c r="G4" s="36" t="str">
        <f t="shared" si="1"/>
        <v>Wed</v>
      </c>
      <c r="H4" s="36" t="str">
        <f t="shared" si="1"/>
        <v>Thu</v>
      </c>
      <c r="I4" s="36" t="str">
        <f t="shared" si="1"/>
        <v>Fri</v>
      </c>
      <c r="J4" s="36" t="str">
        <f t="shared" si="1"/>
        <v>Sat</v>
      </c>
      <c r="K4" s="36" t="str">
        <f t="shared" si="1"/>
        <v>Sun</v>
      </c>
      <c r="L4" s="36" t="str">
        <f t="shared" si="1"/>
        <v>Mon</v>
      </c>
      <c r="M4" s="36" t="str">
        <f t="shared" si="1"/>
        <v>Tue</v>
      </c>
      <c r="N4" s="36" t="str">
        <f t="shared" si="1"/>
        <v>Wed</v>
      </c>
      <c r="O4" s="36" t="str">
        <f t="shared" si="1"/>
        <v>Thu</v>
      </c>
      <c r="P4" s="36" t="str">
        <f t="shared" si="1"/>
        <v>Fri</v>
      </c>
      <c r="Q4" s="36" t="str">
        <f t="shared" si="1"/>
        <v>Sat</v>
      </c>
      <c r="R4" s="36" t="str">
        <f t="shared" si="1"/>
        <v>Sun</v>
      </c>
      <c r="S4" s="36" t="str">
        <f t="shared" si="1"/>
        <v>Mon</v>
      </c>
      <c r="T4" s="36" t="str">
        <f t="shared" si="1"/>
        <v>Tue</v>
      </c>
      <c r="U4" s="36" t="str">
        <f t="shared" si="1"/>
        <v>Wed</v>
      </c>
      <c r="V4" s="36" t="str">
        <f t="shared" si="1"/>
        <v>Thu</v>
      </c>
      <c r="W4" s="36" t="str">
        <f t="shared" si="1"/>
        <v>Fri</v>
      </c>
      <c r="X4" s="36" t="str">
        <f t="shared" si="1"/>
        <v>Sat</v>
      </c>
      <c r="Y4" s="36" t="str">
        <f t="shared" si="1"/>
        <v>Sun</v>
      </c>
      <c r="Z4" s="36" t="str">
        <f t="shared" si="1"/>
        <v>Mon</v>
      </c>
      <c r="AA4" s="36" t="str">
        <f t="shared" si="1"/>
        <v>Tue</v>
      </c>
      <c r="AB4" s="36" t="str">
        <f t="shared" si="1"/>
        <v>Wed</v>
      </c>
      <c r="AC4" s="36" t="str">
        <f t="shared" si="1"/>
        <v>Thu</v>
      </c>
      <c r="AD4" s="36" t="str">
        <f t="shared" si="1"/>
        <v>Fri</v>
      </c>
      <c r="AE4" s="36" t="str">
        <f t="shared" si="1"/>
        <v>Sat</v>
      </c>
      <c r="AF4" s="36" t="str">
        <f t="shared" si="1"/>
        <v>Sun</v>
      </c>
      <c r="AG4" s="36" t="str">
        <f t="shared" si="1"/>
        <v>Mon</v>
      </c>
      <c r="AH4" s="36" t="str">
        <f t="shared" si="1"/>
        <v>Tue</v>
      </c>
      <c r="AI4" s="37"/>
      <c r="BB4" s="31"/>
      <c r="BC4" s="31"/>
      <c r="BD4" s="31" t="s">
        <v>57</v>
      </c>
      <c r="BE4" s="31"/>
      <c r="BF4" s="31"/>
    </row>
    <row r="5" spans="2:58" ht="17.25" customHeight="1">
      <c r="B5" s="38"/>
      <c r="C5" s="39" t="s">
        <v>58</v>
      </c>
      <c r="D5" s="40">
        <v>1</v>
      </c>
      <c r="E5" s="41">
        <v>2</v>
      </c>
      <c r="F5" s="41">
        <v>3</v>
      </c>
      <c r="G5" s="41">
        <v>4</v>
      </c>
      <c r="H5" s="41">
        <v>5</v>
      </c>
      <c r="I5" s="41">
        <v>6</v>
      </c>
      <c r="J5" s="41">
        <v>7</v>
      </c>
      <c r="K5" s="41">
        <v>8</v>
      </c>
      <c r="L5" s="41">
        <v>9</v>
      </c>
      <c r="M5" s="41">
        <v>10</v>
      </c>
      <c r="N5" s="41">
        <v>11</v>
      </c>
      <c r="O5" s="41">
        <v>12</v>
      </c>
      <c r="P5" s="41">
        <v>13</v>
      </c>
      <c r="Q5" s="41">
        <v>14</v>
      </c>
      <c r="R5" s="41">
        <v>15</v>
      </c>
      <c r="S5" s="41">
        <v>16</v>
      </c>
      <c r="T5" s="41">
        <v>17</v>
      </c>
      <c r="U5" s="41">
        <v>18</v>
      </c>
      <c r="V5" s="41">
        <v>19</v>
      </c>
      <c r="W5" s="41">
        <v>20</v>
      </c>
      <c r="X5" s="41">
        <v>21</v>
      </c>
      <c r="Y5" s="41">
        <v>22</v>
      </c>
      <c r="Z5" s="41">
        <v>23</v>
      </c>
      <c r="AA5" s="41">
        <v>24</v>
      </c>
      <c r="AB5" s="41">
        <v>25</v>
      </c>
      <c r="AC5" s="41">
        <v>26</v>
      </c>
      <c r="AD5" s="41">
        <v>27</v>
      </c>
      <c r="AE5" s="41">
        <v>28</v>
      </c>
      <c r="AF5" s="41">
        <v>29</v>
      </c>
      <c r="AG5" s="41">
        <v>30</v>
      </c>
      <c r="AH5" s="42">
        <v>31</v>
      </c>
      <c r="AI5" s="43" t="s">
        <v>59</v>
      </c>
      <c r="AJ5" s="44" t="s">
        <v>60</v>
      </c>
      <c r="AK5" s="44" t="s">
        <v>61</v>
      </c>
      <c r="AL5" s="44" t="s">
        <v>62</v>
      </c>
      <c r="BB5" s="31"/>
      <c r="BC5" s="31"/>
      <c r="BD5" s="31" t="s">
        <v>63</v>
      </c>
      <c r="BE5" s="31"/>
      <c r="BF5" s="31"/>
    </row>
    <row r="6" spans="1:58" ht="16.5" customHeight="1">
      <c r="A6" s="114" t="s">
        <v>64</v>
      </c>
      <c r="B6" s="45" t="str">
        <f>start!D11</f>
        <v>Rent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8">
        <f aca="true" t="shared" si="2" ref="AI6:AI35">SUM(D6:AH6)</f>
        <v>0</v>
      </c>
      <c r="AJ6" s="44">
        <f aca="true" t="shared" si="3" ref="AJ6:AJ35">COUNTIF(D6:AH6,"&gt;0")</f>
        <v>0</v>
      </c>
      <c r="AK6" s="44">
        <f aca="true" t="shared" si="4" ref="AK6:AK35">IF(SUM(D6:AH6)&gt;0,AVERAGE(D6:AH6),0)</f>
        <v>0</v>
      </c>
      <c r="AL6" s="49">
        <f aca="true" t="shared" si="5" ref="AL6:AL35">C6-AI6</f>
        <v>0</v>
      </c>
      <c r="BB6" s="31"/>
      <c r="BC6" s="31"/>
      <c r="BD6" s="31" t="s">
        <v>65</v>
      </c>
      <c r="BE6" s="31"/>
      <c r="BF6" s="31"/>
    </row>
    <row r="7" spans="1:58" ht="16.5" customHeight="1">
      <c r="A7" s="114"/>
      <c r="B7" s="50" t="str">
        <f>start!D12</f>
        <v>Loan_1</v>
      </c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3">
        <f t="shared" si="2"/>
        <v>0</v>
      </c>
      <c r="AJ7" s="44">
        <f t="shared" si="3"/>
        <v>0</v>
      </c>
      <c r="AK7" s="44">
        <f t="shared" si="4"/>
        <v>0</v>
      </c>
      <c r="AL7" s="49">
        <f t="shared" si="5"/>
        <v>0</v>
      </c>
      <c r="BB7" s="31"/>
      <c r="BC7" s="31"/>
      <c r="BD7" s="31" t="s">
        <v>66</v>
      </c>
      <c r="BE7" s="31"/>
      <c r="BF7" s="31"/>
    </row>
    <row r="8" spans="1:56" ht="16.5" customHeight="1">
      <c r="A8" s="114"/>
      <c r="B8" s="50" t="str">
        <f>start!D13</f>
        <v>Loan_2</v>
      </c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3">
        <f t="shared" si="2"/>
        <v>0</v>
      </c>
      <c r="AJ8" s="44">
        <f t="shared" si="3"/>
        <v>0</v>
      </c>
      <c r="AK8" s="44">
        <f t="shared" si="4"/>
        <v>0</v>
      </c>
      <c r="AL8" s="49">
        <f t="shared" si="5"/>
        <v>0</v>
      </c>
      <c r="BD8" s="29" t="s">
        <v>67</v>
      </c>
    </row>
    <row r="9" spans="1:56" ht="16.5" customHeight="1">
      <c r="A9" s="114"/>
      <c r="B9" s="50" t="str">
        <f>start!D17</f>
        <v>Elect.</v>
      </c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>
        <f t="shared" si="2"/>
        <v>0</v>
      </c>
      <c r="AJ9" s="44">
        <f t="shared" si="3"/>
        <v>0</v>
      </c>
      <c r="AK9" s="44">
        <f t="shared" si="4"/>
        <v>0</v>
      </c>
      <c r="AL9" s="49">
        <f t="shared" si="5"/>
        <v>0</v>
      </c>
      <c r="BD9" s="29" t="s">
        <v>68</v>
      </c>
    </row>
    <row r="10" spans="1:56" ht="16.5" customHeight="1">
      <c r="A10" s="114"/>
      <c r="B10" s="50" t="str">
        <f>start!D18</f>
        <v>Internet</v>
      </c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3">
        <f t="shared" si="2"/>
        <v>0</v>
      </c>
      <c r="AJ10" s="44">
        <f t="shared" si="3"/>
        <v>0</v>
      </c>
      <c r="AK10" s="44">
        <f t="shared" si="4"/>
        <v>0</v>
      </c>
      <c r="AL10" s="49">
        <f t="shared" si="5"/>
        <v>0</v>
      </c>
      <c r="BD10" s="29" t="s">
        <v>69</v>
      </c>
    </row>
    <row r="11" spans="1:56" ht="16.5" customHeight="1">
      <c r="A11" s="114"/>
      <c r="B11" s="50" t="str">
        <f>start!D14</f>
        <v>Insurance_1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3">
        <f t="shared" si="2"/>
        <v>0</v>
      </c>
      <c r="AJ11" s="44">
        <f t="shared" si="3"/>
        <v>0</v>
      </c>
      <c r="AK11" s="44">
        <f t="shared" si="4"/>
        <v>0</v>
      </c>
      <c r="AL11" s="49">
        <f t="shared" si="5"/>
        <v>0</v>
      </c>
      <c r="BD11" s="29" t="s">
        <v>70</v>
      </c>
    </row>
    <row r="12" spans="1:56" ht="16.5" customHeight="1">
      <c r="A12" s="114"/>
      <c r="B12" s="50" t="str">
        <f>start!D15</f>
        <v>Insurance_2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3">
        <f t="shared" si="2"/>
        <v>0</v>
      </c>
      <c r="AJ12" s="44">
        <f t="shared" si="3"/>
        <v>0</v>
      </c>
      <c r="AK12" s="44">
        <f t="shared" si="4"/>
        <v>0</v>
      </c>
      <c r="AL12" s="49">
        <f t="shared" si="5"/>
        <v>0</v>
      </c>
      <c r="BD12" s="29" t="s">
        <v>71</v>
      </c>
    </row>
    <row r="13" spans="1:38" ht="16.5" customHeight="1">
      <c r="A13" s="114"/>
      <c r="B13" s="50" t="str">
        <f>start!D19</f>
        <v>Cable / TV</v>
      </c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3">
        <f t="shared" si="2"/>
        <v>0</v>
      </c>
      <c r="AJ13" s="44">
        <f t="shared" si="3"/>
        <v>0</v>
      </c>
      <c r="AK13" s="44">
        <f t="shared" si="4"/>
        <v>0</v>
      </c>
      <c r="AL13" s="49">
        <f t="shared" si="5"/>
        <v>0</v>
      </c>
    </row>
    <row r="14" spans="1:38" ht="16.5" customHeight="1">
      <c r="A14" s="114"/>
      <c r="B14" s="50" t="str">
        <f>start!D20</f>
        <v>Phone_1</v>
      </c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3">
        <f t="shared" si="2"/>
        <v>0</v>
      </c>
      <c r="AJ14" s="44">
        <f t="shared" si="3"/>
        <v>0</v>
      </c>
      <c r="AK14" s="44">
        <f t="shared" si="4"/>
        <v>0</v>
      </c>
      <c r="AL14" s="49">
        <f t="shared" si="5"/>
        <v>0</v>
      </c>
    </row>
    <row r="15" spans="1:38" ht="16.5" customHeight="1">
      <c r="A15" s="114"/>
      <c r="B15" s="50" t="str">
        <f>start!D21</f>
        <v>Phone_2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3">
        <f t="shared" si="2"/>
        <v>0</v>
      </c>
      <c r="AJ15" s="44">
        <f t="shared" si="3"/>
        <v>0</v>
      </c>
      <c r="AK15" s="44">
        <f t="shared" si="4"/>
        <v>0</v>
      </c>
      <c r="AL15" s="49">
        <f t="shared" si="5"/>
        <v>0</v>
      </c>
    </row>
    <row r="16" spans="1:38" ht="16.5" customHeight="1">
      <c r="A16" s="114"/>
      <c r="B16" s="50" t="str">
        <f>start!D22</f>
        <v>Utilities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3">
        <f t="shared" si="2"/>
        <v>0</v>
      </c>
      <c r="AJ16" s="44">
        <f t="shared" si="3"/>
        <v>0</v>
      </c>
      <c r="AK16" s="44">
        <f t="shared" si="4"/>
        <v>0</v>
      </c>
      <c r="AL16" s="49">
        <f t="shared" si="5"/>
        <v>0</v>
      </c>
    </row>
    <row r="17" spans="1:38" ht="16.5" customHeight="1">
      <c r="A17" s="114"/>
      <c r="B17" s="50" t="str">
        <f>start!D23</f>
        <v>Tax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3">
        <f t="shared" si="2"/>
        <v>0</v>
      </c>
      <c r="AJ17" s="44">
        <f t="shared" si="3"/>
        <v>0</v>
      </c>
      <c r="AK17" s="44">
        <f t="shared" si="4"/>
        <v>0</v>
      </c>
      <c r="AL17" s="49">
        <f t="shared" si="5"/>
        <v>0</v>
      </c>
    </row>
    <row r="18" spans="1:38" ht="16.5" customHeight="1">
      <c r="A18" s="114"/>
      <c r="B18" s="50" t="str">
        <f>start!D16</f>
        <v>School</v>
      </c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>
        <f t="shared" si="2"/>
        <v>0</v>
      </c>
      <c r="AJ18" s="44">
        <f t="shared" si="3"/>
        <v>0</v>
      </c>
      <c r="AK18" s="44">
        <f t="shared" si="4"/>
        <v>0</v>
      </c>
      <c r="AL18" s="49">
        <f t="shared" si="5"/>
        <v>0</v>
      </c>
    </row>
    <row r="19" spans="1:38" ht="16.5" customHeight="1">
      <c r="A19" s="114"/>
      <c r="B19" s="50" t="str">
        <f>start!D24</f>
        <v>Memberships</v>
      </c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>
        <f t="shared" si="2"/>
        <v>0</v>
      </c>
      <c r="AJ19" s="44">
        <f t="shared" si="3"/>
        <v>0</v>
      </c>
      <c r="AK19" s="44">
        <f t="shared" si="4"/>
        <v>0</v>
      </c>
      <c r="AL19" s="49">
        <f t="shared" si="5"/>
        <v>0</v>
      </c>
    </row>
    <row r="20" spans="1:38" ht="16.5" customHeight="1">
      <c r="A20" s="114"/>
      <c r="B20" s="50" t="str">
        <f>start!D25</f>
        <v>Saving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>
        <f t="shared" si="2"/>
        <v>0</v>
      </c>
      <c r="AJ20" s="44">
        <f t="shared" si="3"/>
        <v>0</v>
      </c>
      <c r="AK20" s="44">
        <f t="shared" si="4"/>
        <v>0</v>
      </c>
      <c r="AL20" s="49">
        <f t="shared" si="5"/>
        <v>0</v>
      </c>
    </row>
    <row r="21" spans="1:40" ht="17.25" customHeight="1">
      <c r="A21" s="114"/>
      <c r="B21" s="54" t="str">
        <f>start!D26</f>
        <v>.. Other_1</v>
      </c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7">
        <f t="shared" si="2"/>
        <v>0</v>
      </c>
      <c r="AJ21" s="44">
        <f t="shared" si="3"/>
        <v>0</v>
      </c>
      <c r="AK21" s="44">
        <f t="shared" si="4"/>
        <v>0</v>
      </c>
      <c r="AL21" s="49">
        <f t="shared" si="5"/>
        <v>0</v>
      </c>
      <c r="AN21" s="58">
        <f>SUM(AI6:AI21)</f>
        <v>0</v>
      </c>
    </row>
    <row r="22" spans="1:38" ht="16.5" customHeight="1">
      <c r="A22" s="114" t="s">
        <v>72</v>
      </c>
      <c r="B22" s="59" t="str">
        <f>start!F11</f>
        <v>Credit Card_1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>
        <f t="shared" si="2"/>
        <v>0</v>
      </c>
      <c r="AJ22" s="44">
        <f t="shared" si="3"/>
        <v>0</v>
      </c>
      <c r="AK22" s="44">
        <f t="shared" si="4"/>
        <v>0</v>
      </c>
      <c r="AL22" s="49">
        <f t="shared" si="5"/>
        <v>0</v>
      </c>
    </row>
    <row r="23" spans="1:38" ht="16.5" customHeight="1">
      <c r="A23" s="114"/>
      <c r="B23" s="60" t="str">
        <f>start!F12</f>
        <v>Credit Card_2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>
        <f t="shared" si="2"/>
        <v>0</v>
      </c>
      <c r="AJ23" s="44">
        <f t="shared" si="3"/>
        <v>0</v>
      </c>
      <c r="AK23" s="44">
        <f t="shared" si="4"/>
        <v>0</v>
      </c>
      <c r="AL23" s="49">
        <f t="shared" si="5"/>
        <v>0</v>
      </c>
    </row>
    <row r="24" spans="1:38" ht="16.5" customHeight="1">
      <c r="A24" s="114"/>
      <c r="B24" s="60" t="str">
        <f>start!F13</f>
        <v>Medical</v>
      </c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3">
        <f t="shared" si="2"/>
        <v>0</v>
      </c>
      <c r="AJ24" s="44">
        <f t="shared" si="3"/>
        <v>0</v>
      </c>
      <c r="AK24" s="44">
        <f t="shared" si="4"/>
        <v>0</v>
      </c>
      <c r="AL24" s="49">
        <f t="shared" si="5"/>
        <v>0</v>
      </c>
    </row>
    <row r="25" spans="1:38" ht="16.5" customHeight="1">
      <c r="A25" s="114"/>
      <c r="B25" s="60" t="str">
        <f>start!F14</f>
        <v>Groceries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>
        <f t="shared" si="2"/>
        <v>0</v>
      </c>
      <c r="AJ25" s="44">
        <f t="shared" si="3"/>
        <v>0</v>
      </c>
      <c r="AK25" s="44">
        <f t="shared" si="4"/>
        <v>0</v>
      </c>
      <c r="AL25" s="49">
        <f t="shared" si="5"/>
        <v>0</v>
      </c>
    </row>
    <row r="26" spans="1:38" ht="16.5" customHeight="1">
      <c r="A26" s="114"/>
      <c r="B26" s="60" t="str">
        <f>start!F15</f>
        <v>Auto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>
        <f t="shared" si="2"/>
        <v>0</v>
      </c>
      <c r="AJ26" s="44">
        <f t="shared" si="3"/>
        <v>0</v>
      </c>
      <c r="AK26" s="44">
        <f t="shared" si="4"/>
        <v>0</v>
      </c>
      <c r="AL26" s="49">
        <f t="shared" si="5"/>
        <v>0</v>
      </c>
    </row>
    <row r="27" spans="1:38" ht="16.5" customHeight="1">
      <c r="A27" s="114"/>
      <c r="B27" s="60" t="str">
        <f>start!F16</f>
        <v>Furniture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>
        <f t="shared" si="2"/>
        <v>0</v>
      </c>
      <c r="AJ27" s="44">
        <f t="shared" si="3"/>
        <v>0</v>
      </c>
      <c r="AK27" s="44">
        <f t="shared" si="4"/>
        <v>0</v>
      </c>
      <c r="AL27" s="49">
        <f t="shared" si="5"/>
        <v>0</v>
      </c>
    </row>
    <row r="28" spans="1:38" ht="16.5" customHeight="1">
      <c r="A28" s="114"/>
      <c r="B28" s="60" t="str">
        <f>start!F17</f>
        <v>Clothing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>
        <f t="shared" si="2"/>
        <v>0</v>
      </c>
      <c r="AJ28" s="44">
        <f t="shared" si="3"/>
        <v>0</v>
      </c>
      <c r="AK28" s="44">
        <f t="shared" si="4"/>
        <v>0</v>
      </c>
      <c r="AL28" s="49">
        <f t="shared" si="5"/>
        <v>0</v>
      </c>
    </row>
    <row r="29" spans="1:38" ht="16.5" customHeight="1">
      <c r="A29" s="114"/>
      <c r="B29" s="60" t="str">
        <f>start!F18</f>
        <v>Household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>
        <f t="shared" si="2"/>
        <v>0</v>
      </c>
      <c r="AJ29" s="44">
        <f t="shared" si="3"/>
        <v>0</v>
      </c>
      <c r="AK29" s="44">
        <f t="shared" si="4"/>
        <v>0</v>
      </c>
      <c r="AL29" s="49">
        <f t="shared" si="5"/>
        <v>0</v>
      </c>
    </row>
    <row r="30" spans="1:38" ht="16.5" customHeight="1">
      <c r="A30" s="114"/>
      <c r="B30" s="60" t="str">
        <f>start!F19</f>
        <v>Entertainment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>
        <f t="shared" si="2"/>
        <v>0</v>
      </c>
      <c r="AJ30" s="44">
        <f t="shared" si="3"/>
        <v>0</v>
      </c>
      <c r="AK30" s="44">
        <f t="shared" si="4"/>
        <v>0</v>
      </c>
      <c r="AL30" s="49">
        <f t="shared" si="5"/>
        <v>0</v>
      </c>
    </row>
    <row r="31" spans="1:38" ht="16.5" customHeight="1">
      <c r="A31" s="114"/>
      <c r="B31" s="60" t="str">
        <f>start!F20</f>
        <v>Dining Out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>
        <f t="shared" si="2"/>
        <v>0</v>
      </c>
      <c r="AJ31" s="44">
        <f t="shared" si="3"/>
        <v>0</v>
      </c>
      <c r="AK31" s="44">
        <f t="shared" si="4"/>
        <v>0</v>
      </c>
      <c r="AL31" s="49">
        <f t="shared" si="5"/>
        <v>0</v>
      </c>
    </row>
    <row r="32" spans="1:38" ht="16.5" customHeight="1">
      <c r="A32" s="114"/>
      <c r="B32" s="60" t="str">
        <f>start!F21</f>
        <v>.. Other_2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3">
        <f t="shared" si="2"/>
        <v>0</v>
      </c>
      <c r="AJ32" s="44">
        <f t="shared" si="3"/>
        <v>0</v>
      </c>
      <c r="AK32" s="44">
        <f t="shared" si="4"/>
        <v>0</v>
      </c>
      <c r="AL32" s="49">
        <f t="shared" si="5"/>
        <v>0</v>
      </c>
    </row>
    <row r="33" spans="1:38" ht="16.5" customHeight="1">
      <c r="A33" s="114"/>
      <c r="B33" s="60" t="str">
        <f>start!F22</f>
        <v>.. Other_3</v>
      </c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3">
        <f t="shared" si="2"/>
        <v>0</v>
      </c>
      <c r="AJ33" s="44">
        <f t="shared" si="3"/>
        <v>0</v>
      </c>
      <c r="AK33" s="44">
        <f t="shared" si="4"/>
        <v>0</v>
      </c>
      <c r="AL33" s="49">
        <f t="shared" si="5"/>
        <v>0</v>
      </c>
    </row>
    <row r="34" spans="1:38" ht="16.5" customHeight="1">
      <c r="A34" s="114"/>
      <c r="B34" s="60" t="str">
        <f>start!F23</f>
        <v>.. Other_4</v>
      </c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>
        <f t="shared" si="2"/>
        <v>0</v>
      </c>
      <c r="AJ34" s="44">
        <f t="shared" si="3"/>
        <v>0</v>
      </c>
      <c r="AK34" s="44">
        <f t="shared" si="4"/>
        <v>0</v>
      </c>
      <c r="AL34" s="49">
        <f t="shared" si="5"/>
        <v>0</v>
      </c>
    </row>
    <row r="35" spans="1:40" ht="17.25" customHeight="1">
      <c r="A35" s="114"/>
      <c r="B35" s="61" t="str">
        <f>start!F24</f>
        <v>.. Other_5</v>
      </c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>
        <f t="shared" si="2"/>
        <v>0</v>
      </c>
      <c r="AJ35" s="44">
        <f t="shared" si="3"/>
        <v>0</v>
      </c>
      <c r="AK35" s="44">
        <f t="shared" si="4"/>
        <v>0</v>
      </c>
      <c r="AL35" s="49">
        <f t="shared" si="5"/>
        <v>0</v>
      </c>
      <c r="AN35" s="58">
        <f>SUM(AI22:AI35)</f>
        <v>0</v>
      </c>
    </row>
    <row r="36" spans="1:38" ht="16.5" customHeight="1">
      <c r="A36" s="27"/>
      <c r="C36" s="62">
        <f>SUM(C6:C35)</f>
        <v>0</v>
      </c>
      <c r="AK36" s="63" t="s">
        <v>73</v>
      </c>
      <c r="AL36" s="64">
        <f>SUM(AL6:AL35)</f>
        <v>0</v>
      </c>
    </row>
    <row r="45" ht="217.5" customHeight="1"/>
  </sheetData>
  <sheetProtection sheet="1"/>
  <mergeCells count="12">
    <mergeCell ref="V2:X2"/>
    <mergeCell ref="Y2:AA2"/>
    <mergeCell ref="AB2:AD2"/>
    <mergeCell ref="AE2:AG2"/>
    <mergeCell ref="A6:A21"/>
    <mergeCell ref="A22:A35"/>
    <mergeCell ref="D2:F2"/>
    <mergeCell ref="G2:I2"/>
    <mergeCell ref="J2:L2"/>
    <mergeCell ref="M2:O2"/>
    <mergeCell ref="P2:R2"/>
    <mergeCell ref="S2:U2"/>
  </mergeCells>
  <dataValidations count="1">
    <dataValidation type="list" allowBlank="1" showDropDown="1" showErrorMessage="1" errorTitle="Invalid" error="Please enter a &quot;Month&quot; in this cell.&#10;you must enter the data of each month in its own separate worksheet.&#10;" sqref="B2 B5">
      <formula1>$BD$1:$BD$12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2022-04-05T14:53:07Z</cp:lastPrinted>
  <dcterms:modified xsi:type="dcterms:W3CDTF">2022-04-05T14:58:05Z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