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.SINGLE" hidden="1">#NAME?</definedName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<sst xmlns="http://schemas.openxmlformats.org/spreadsheetml/2006/main" count="459" uniqueCount="171">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</sst>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0"/>
    </font>
    <font>
      <sz val="11"/>
      <color indexed="9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Arial"/>
      <family val="0"/>
    </font>
    <font>
      <sz val="7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0" fillId="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4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indent="1"/>
    </xf>
    <xf numFmtId="0" fontId="16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indent="1"/>
    </xf>
    <xf numFmtId="0" fontId="17" fillId="0" borderId="22" xfId="0" applyFont="1" applyBorder="1" applyAlignment="1">
      <alignment horizontal="right" indent="1"/>
    </xf>
    <xf numFmtId="0" fontId="1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25" xfId="0" applyFont="1" applyBorder="1" applyAlignment="1">
      <alignment horizontal="right" indent="1"/>
    </xf>
    <xf numFmtId="0" fontId="15" fillId="34" borderId="26" xfId="0" applyFont="1" applyFill="1" applyBorder="1" applyAlignment="1" applyProtection="1">
      <alignment horizontal="right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" fontId="2" fillId="35" borderId="28" xfId="0" applyNumberFormat="1" applyFont="1" applyFill="1" applyBorder="1" applyAlignment="1">
      <alignment/>
    </xf>
    <xf numFmtId="1" fontId="12" fillId="0" borderId="0" xfId="0" applyNumberFormat="1" applyFont="1" applyAlignment="1">
      <alignment horizontal="center"/>
    </xf>
    <xf numFmtId="0" fontId="15" fillId="0" borderId="21" xfId="0" applyFont="1" applyBorder="1" applyAlignment="1">
      <alignment horizontal="right" indent="1"/>
    </xf>
    <xf numFmtId="0" fontId="15" fillId="34" borderId="29" xfId="0" applyFont="1" applyFill="1" applyBorder="1" applyAlignment="1" applyProtection="1">
      <alignment horizontal="right" inden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" fontId="2" fillId="35" borderId="31" xfId="0" applyNumberFormat="1" applyFont="1" applyFill="1" applyBorder="1" applyAlignment="1">
      <alignment/>
    </xf>
    <xf numFmtId="0" fontId="15" fillId="0" borderId="32" xfId="0" applyFont="1" applyBorder="1" applyAlignment="1">
      <alignment horizontal="right" indent="1"/>
    </xf>
    <xf numFmtId="0" fontId="15" fillId="34" borderId="33" xfId="0" applyFont="1" applyFill="1" applyBorder="1" applyAlignment="1" applyProtection="1">
      <alignment horizontal="right" inden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35" borderId="35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15" fillId="0" borderId="36" xfId="0" applyFont="1" applyBorder="1" applyAlignment="1">
      <alignment horizontal="right" indent="1"/>
    </xf>
    <xf numFmtId="0" fontId="15" fillId="0" borderId="19" xfId="0" applyFont="1" applyBorder="1" applyAlignment="1">
      <alignment horizontal="right" indent="1"/>
    </xf>
    <xf numFmtId="0" fontId="15" fillId="0" borderId="37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horizontal="right" inden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  <xf numFmtId="4" fontId="0" fillId="0" borderId="0" xfId="0" applyNumberFormat="1" applyAlignment="1">
      <alignment/>
    </xf>
    <xf numFmtId="9" fontId="0" fillId="0" borderId="0" xfId="57" applyNumberFormat="1" applyFont="1" applyBorder="1" applyAlignment="1" applyProtection="1">
      <alignment/>
      <protection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 horizontal="right"/>
    </xf>
    <xf numFmtId="4" fontId="22" fillId="0" borderId="12" xfId="42" applyNumberFormat="1" applyFont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22" fillId="0" borderId="15" xfId="42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right"/>
    </xf>
    <xf numFmtId="4" fontId="22" fillId="0" borderId="18" xfId="42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4" fontId="15" fillId="0" borderId="21" xfId="42" applyNumberFormat="1" applyFont="1" applyBorder="1" applyAlignment="1" applyProtection="1">
      <alignment horizontal="right"/>
      <protection/>
    </xf>
    <xf numFmtId="4" fontId="15" fillId="34" borderId="19" xfId="42" applyNumberFormat="1" applyFont="1" applyFill="1" applyBorder="1" applyAlignment="1" applyProtection="1">
      <alignment horizontal="center"/>
      <protection locked="0"/>
    </xf>
    <xf numFmtId="4" fontId="15" fillId="0" borderId="19" xfId="42" applyNumberFormat="1" applyFont="1" applyBorder="1" applyAlignment="1" applyProtection="1">
      <alignment horizontal="right" shrinkToFit="1"/>
      <protection/>
    </xf>
    <xf numFmtId="4" fontId="15" fillId="0" borderId="19" xfId="42" applyNumberFormat="1" applyFont="1" applyBorder="1" applyAlignment="1" applyProtection="1">
      <alignment horizontal="right"/>
      <protection/>
    </xf>
    <xf numFmtId="4" fontId="15" fillId="35" borderId="19" xfId="42" applyNumberFormat="1" applyFont="1" applyFill="1" applyBorder="1" applyAlignment="1" applyProtection="1">
      <alignment horizontal="center"/>
      <protection/>
    </xf>
    <xf numFmtId="0" fontId="18" fillId="0" borderId="50" xfId="0" applyFont="1" applyBorder="1" applyAlignment="1">
      <alignment horizontal="center" vertical="center" textRotation="90"/>
    </xf>
    <xf numFmtId="0" fontId="20" fillId="36" borderId="17" xfId="0" applyFont="1" applyFill="1" applyBorder="1" applyAlignment="1">
      <alignment horizontal="center" vertical="center"/>
    </xf>
    <xf numFmtId="4" fontId="3" fillId="37" borderId="14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 vertical="center"/>
    </xf>
    <xf numFmtId="4" fontId="3" fillId="37" borderId="51" xfId="0" applyNumberFormat="1" applyFont="1" applyFill="1" applyBorder="1" applyAlignment="1">
      <alignment horizontal="left"/>
    </xf>
    <xf numFmtId="9" fontId="3" fillId="37" borderId="14" xfId="57" applyNumberFormat="1" applyFont="1" applyFill="1" applyBorder="1" applyAlignment="1" applyProtection="1">
      <alignment horizontal="center"/>
      <protection/>
    </xf>
    <xf numFmtId="4" fontId="3" fillId="37" borderId="14" xfId="0" applyNumberFormat="1" applyFont="1" applyFill="1" applyBorder="1" applyAlignment="1">
      <alignment horizontal="center" vertical="center"/>
    </xf>
    <xf numFmtId="9" fontId="3" fillId="0" borderId="14" xfId="57" applyNumberFormat="1" applyFont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 locked="0"/>
    </xf>
    <xf numFmtId="4" fontId="2" fillId="35" borderId="14" xfId="42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Border="1" applyAlignment="1">
      <alignment horizontal="center"/>
    </xf>
    <xf numFmtId="9" fontId="2" fillId="35" borderId="14" xfId="57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/>
    </xf>
    <xf numFmtId="4" fontId="3" fillId="36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4" fontId="2" fillId="35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5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66362051"/>
        <c:axId val="60387548"/>
      </c:barChart>
      <c:cat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87548"/>
        <c:crossesAt val="0"/>
        <c:auto val="1"/>
        <c:lblOffset val="100"/>
        <c:tickLblSkip val="2"/>
        <c:noMultiLvlLbl val="0"/>
      </c:catAx>
      <c:valAx>
        <c:axId val="60387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62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21652493"/>
        <c:axId val="60654710"/>
      </c:bar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54710"/>
        <c:crossesAt val="0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52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84448"/>
        <c:crossesAt val="0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59651169"/>
        <c:axId val="67098474"/>
      </c:bar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98474"/>
        <c:crossesAt val="0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51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0.958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67015355"/>
        <c:axId val="66267284"/>
      </c:bar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67284"/>
        <c:crossesAt val="0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15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5"/>
          <c:y val="0.015"/>
          <c:w val="0.363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95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59534645"/>
        <c:axId val="66049758"/>
      </c:bar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At val="0"/>
        <c:auto val="0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34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"/>
          <c:w val="0.41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69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6617021"/>
        <c:axId val="59553190"/>
      </c:barChart>
      <c:cat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53190"/>
        <c:crossesAt val="0"/>
        <c:auto val="1"/>
        <c:lblOffset val="100"/>
        <c:tickLblSkip val="1"/>
        <c:noMultiLvlLbl val="0"/>
      </c:catAx>
      <c:valAx>
        <c:axId val="59553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March!$AI$6:$AI$35</c:f>
              <c:numCache/>
            </c:numRef>
          </c:val>
        </c:ser>
        <c:overlap val="29"/>
        <c:gapWidth val="40"/>
        <c:axId val="66216663"/>
        <c:axId val="59079056"/>
      </c:bar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9056"/>
        <c:crossesAt val="0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6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April!$AI$6:$AI$35</c:f>
              <c:numCache/>
            </c:numRef>
          </c:val>
        </c:ser>
        <c:overlap val="29"/>
        <c:gapWidth val="40"/>
        <c:axId val="61949457"/>
        <c:axId val="20674202"/>
      </c:bar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74202"/>
        <c:crossesAt val="0"/>
        <c:auto val="1"/>
        <c:lblOffset val="100"/>
        <c:tickLblSkip val="1"/>
        <c:noMultiLvlLbl val="0"/>
      </c:catAx>
      <c:valAx>
        <c:axId val="206742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49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May!$AI$6:$AI$35</c:f>
              <c:numCache/>
            </c:numRef>
          </c:val>
        </c:ser>
        <c:overlap val="29"/>
        <c:gapWidth val="40"/>
        <c:axId val="51850091"/>
        <c:axId val="63997636"/>
      </c:barChart>
      <c:cat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97636"/>
        <c:crossesAt val="0"/>
        <c:auto val="1"/>
        <c:lblOffset val="100"/>
        <c:tickLblSkip val="1"/>
        <c:noMultiLvlLbl val="0"/>
      </c:catAx>
      <c:valAx>
        <c:axId val="639976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June!$AI$6:$AI$35</c:f>
              <c:numCache/>
            </c:numRef>
          </c:val>
        </c:ser>
        <c:overlap val="29"/>
        <c:gapWidth val="40"/>
        <c:axId val="39107813"/>
        <c:axId val="16425998"/>
      </c:barChart>
      <c:catAx>
        <c:axId val="3910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25998"/>
        <c:crossesAt val="0"/>
        <c:auto val="1"/>
        <c:lblOffset val="100"/>
        <c:tickLblSkip val="1"/>
        <c:noMultiLvlLbl val="0"/>
      </c:catAx>
      <c:valAx>
        <c:axId val="16425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07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July!$AI$6:$AI$35</c:f>
              <c:numCache/>
            </c:numRef>
          </c:val>
        </c:ser>
        <c:overlap val="29"/>
        <c:gapWidth val="40"/>
        <c:axId val="13616255"/>
        <c:axId val="55437432"/>
      </c:barChart>
      <c:catAx>
        <c:axId val="136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37432"/>
        <c:crossesAt val="0"/>
        <c:auto val="1"/>
        <c:lblOffset val="100"/>
        <c:tickLblSkip val="1"/>
        <c:noMultiLvlLbl val="0"/>
      </c:catAx>
      <c:valAx>
        <c:axId val="554374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16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29174841"/>
        <c:axId val="61246978"/>
      </c:bar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46978"/>
        <c:crossesAt val="0"/>
        <c:auto val="1"/>
        <c:lblOffset val="100"/>
        <c:tickLblSkip val="1"/>
        <c:noMultiLvlLbl val="0"/>
      </c:catAx>
      <c:valAx>
        <c:axId val="612469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7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14351891"/>
        <c:axId val="62058156"/>
      </c:barChart>
      <c:cat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58156"/>
        <c:crossesAt val="0"/>
        <c:auto val="1"/>
        <c:lblOffset val="100"/>
        <c:tickLblSkip val="1"/>
        <c:noMultiLvlLbl val="0"/>
      </c:catAx>
      <c:valAx>
        <c:axId val="620581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0</xdr:col>
      <xdr:colOff>361950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 t="str">
        <f aca="true" t="shared" si="0" ref="BE1:BE6">TEXT(WEEKDAY(BD1),"ddd")</f>
        <v>Tue</v>
      </c>
      <c r="BF1" s="4" t="b">
        <f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 t="str">
        <f t="shared" si="0"/>
        <v>Wed</v>
      </c>
      <c r="BF2" s="4" t="b">
        <f>FALSE</f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 t="str">
        <f t="shared" si="0"/>
        <v>Thu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 t="str">
        <f t="shared" si="0"/>
        <v>Fri</v>
      </c>
      <c r="BF4" s="4" t="b">
        <f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 t="str">
        <f t="shared" si="0"/>
        <v>Sat</v>
      </c>
      <c r="BF5" s="4" t="b">
        <f>FALSE</f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 t="str">
        <f t="shared" si="0"/>
        <v>Sun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Wed</v>
      </c>
      <c r="E4" s="36" t="str">
        <f t="shared" si="1"/>
        <v>Thu</v>
      </c>
      <c r="F4" s="36" t="str">
        <f t="shared" si="1"/>
        <v>Fri</v>
      </c>
      <c r="G4" s="36" t="str">
        <f t="shared" si="1"/>
        <v>Sat</v>
      </c>
      <c r="H4" s="36" t="str">
        <f t="shared" si="1"/>
        <v>Sun</v>
      </c>
      <c r="I4" s="36" t="str">
        <f t="shared" si="1"/>
        <v>Mon</v>
      </c>
      <c r="J4" s="36" t="str">
        <f t="shared" si="1"/>
        <v>Tue</v>
      </c>
      <c r="K4" s="36" t="str">
        <f t="shared" si="1"/>
        <v>Wed</v>
      </c>
      <c r="L4" s="36" t="str">
        <f t="shared" si="1"/>
        <v>Thu</v>
      </c>
      <c r="M4" s="36" t="str">
        <f t="shared" si="1"/>
        <v>Fri</v>
      </c>
      <c r="N4" s="36" t="str">
        <f t="shared" si="1"/>
        <v>Sat</v>
      </c>
      <c r="O4" s="36" t="str">
        <f t="shared" si="1"/>
        <v>Sun</v>
      </c>
      <c r="P4" s="36" t="str">
        <f t="shared" si="1"/>
        <v>Mon</v>
      </c>
      <c r="Q4" s="36" t="str">
        <f t="shared" si="1"/>
        <v>Tue</v>
      </c>
      <c r="R4" s="36" t="str">
        <f t="shared" si="1"/>
        <v>Wed</v>
      </c>
      <c r="S4" s="36" t="str">
        <f t="shared" si="1"/>
        <v>Thu</v>
      </c>
      <c r="T4" s="36" t="str">
        <f t="shared" si="1"/>
        <v>Fri</v>
      </c>
      <c r="U4" s="36" t="str">
        <f t="shared" si="1"/>
        <v>Sat</v>
      </c>
      <c r="V4" s="36" t="str">
        <f t="shared" si="1"/>
        <v>Sun</v>
      </c>
      <c r="W4" s="36" t="str">
        <f t="shared" si="1"/>
        <v>Mon</v>
      </c>
      <c r="X4" s="36" t="str">
        <f t="shared" si="1"/>
        <v>Tue</v>
      </c>
      <c r="Y4" s="36" t="str">
        <f t="shared" si="1"/>
        <v>Wed</v>
      </c>
      <c r="Z4" s="36" t="str">
        <f t="shared" si="1"/>
        <v>Thu</v>
      </c>
      <c r="AA4" s="36" t="str">
        <f t="shared" si="1"/>
        <v>Fri</v>
      </c>
      <c r="AB4" s="36" t="str">
        <f t="shared" si="1"/>
        <v>Sat</v>
      </c>
      <c r="AC4" s="36" t="str">
        <f t="shared" si="1"/>
        <v>Sun</v>
      </c>
      <c r="AD4" s="36" t="str">
        <f t="shared" si="1"/>
        <v>Mon</v>
      </c>
      <c r="AE4" s="36" t="str">
        <f t="shared" si="1"/>
        <v>Tue</v>
      </c>
      <c r="AF4" s="36" t="str">
        <f t="shared" si="1"/>
        <v>Wed</v>
      </c>
      <c r="AG4" s="36" t="str">
        <f t="shared" si="1"/>
        <v>Thu</v>
      </c>
      <c r="AH4" s="36" t="str">
        <f t="shared" si="1"/>
        <v>Fri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Fri</v>
      </c>
      <c r="E4" s="47" t="str">
        <f t="shared" si="1"/>
        <v>Sat</v>
      </c>
      <c r="F4" s="47" t="str">
        <f t="shared" si="1"/>
        <v>Sun</v>
      </c>
      <c r="G4" s="47" t="str">
        <f t="shared" si="1"/>
        <v>Mon</v>
      </c>
      <c r="H4" s="47" t="str">
        <f t="shared" si="1"/>
        <v>Tue</v>
      </c>
      <c r="I4" s="47" t="str">
        <f t="shared" si="1"/>
        <v>Wed</v>
      </c>
      <c r="J4" s="47" t="str">
        <f t="shared" si="1"/>
        <v>Thu</v>
      </c>
      <c r="K4" s="47" t="str">
        <f t="shared" si="1"/>
        <v>Fri</v>
      </c>
      <c r="L4" s="47" t="str">
        <f t="shared" si="1"/>
        <v>Sat</v>
      </c>
      <c r="M4" s="47" t="str">
        <f t="shared" si="1"/>
        <v>Sun</v>
      </c>
      <c r="N4" s="47" t="str">
        <f t="shared" si="1"/>
        <v>Mon</v>
      </c>
      <c r="O4" s="47" t="str">
        <f t="shared" si="1"/>
        <v>Tue</v>
      </c>
      <c r="P4" s="47" t="str">
        <f t="shared" si="1"/>
        <v>Wed</v>
      </c>
      <c r="Q4" s="47" t="str">
        <f t="shared" si="1"/>
        <v>Thu</v>
      </c>
      <c r="R4" s="47" t="str">
        <f t="shared" si="1"/>
        <v>Fri</v>
      </c>
      <c r="S4" s="47" t="str">
        <f t="shared" si="1"/>
        <v>Sat</v>
      </c>
      <c r="T4" s="47" t="str">
        <f t="shared" si="1"/>
        <v>Sun</v>
      </c>
      <c r="U4" s="47" t="str">
        <f t="shared" si="1"/>
        <v>Mon</v>
      </c>
      <c r="V4" s="47" t="str">
        <f t="shared" si="1"/>
        <v>Tue</v>
      </c>
      <c r="W4" s="47" t="str">
        <f t="shared" si="1"/>
        <v>Wed</v>
      </c>
      <c r="X4" s="47" t="str">
        <f t="shared" si="1"/>
        <v>Thu</v>
      </c>
      <c r="Y4" s="47" t="str">
        <f t="shared" si="1"/>
        <v>Fri</v>
      </c>
      <c r="Z4" s="47" t="str">
        <f t="shared" si="1"/>
        <v>Sat</v>
      </c>
      <c r="AA4" s="47" t="str">
        <f t="shared" si="1"/>
        <v>Sun</v>
      </c>
      <c r="AB4" s="47" t="str">
        <f t="shared" si="1"/>
        <v>Mon</v>
      </c>
      <c r="AC4" s="47" t="str">
        <f t="shared" si="1"/>
        <v>Tue</v>
      </c>
      <c r="AD4" s="47" t="str">
        <f t="shared" si="1"/>
        <v>Wed</v>
      </c>
      <c r="AE4" s="47" t="str">
        <f t="shared" si="1"/>
        <v>Thu</v>
      </c>
      <c r="AF4" s="47" t="str">
        <f t="shared" si="1"/>
        <v>Fri</v>
      </c>
      <c r="AG4" s="47" t="str">
        <f t="shared" si="1"/>
        <v>Sat</v>
      </c>
      <c r="AH4" s="47" t="str">
        <f t="shared" si="1"/>
        <v>Sun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Wed</v>
      </c>
      <c r="E4" s="47" t="str">
        <f t="shared" si="1"/>
        <v>Thu</v>
      </c>
      <c r="F4" s="47" t="str">
        <f t="shared" si="1"/>
        <v>Fri</v>
      </c>
      <c r="G4" s="47" t="str">
        <f t="shared" si="1"/>
        <v>Sat</v>
      </c>
      <c r="H4" s="47" t="str">
        <f t="shared" si="1"/>
        <v>Sun</v>
      </c>
      <c r="I4" s="47" t="str">
        <f t="shared" si="1"/>
        <v>Mon</v>
      </c>
      <c r="J4" s="47" t="str">
        <f t="shared" si="1"/>
        <v>Tue</v>
      </c>
      <c r="K4" s="47" t="str">
        <f t="shared" si="1"/>
        <v>Wed</v>
      </c>
      <c r="L4" s="47" t="str">
        <f t="shared" si="1"/>
        <v>Thu</v>
      </c>
      <c r="M4" s="47" t="str">
        <f t="shared" si="1"/>
        <v>Fri</v>
      </c>
      <c r="N4" s="47" t="str">
        <f t="shared" si="1"/>
        <v>Sat</v>
      </c>
      <c r="O4" s="47" t="str">
        <f t="shared" si="1"/>
        <v>Sun</v>
      </c>
      <c r="P4" s="47" t="str">
        <f t="shared" si="1"/>
        <v>Mon</v>
      </c>
      <c r="Q4" s="47" t="str">
        <f t="shared" si="1"/>
        <v>Tue</v>
      </c>
      <c r="R4" s="47" t="str">
        <f t="shared" si="1"/>
        <v>Wed</v>
      </c>
      <c r="S4" s="47" t="str">
        <f t="shared" si="1"/>
        <v>Thu</v>
      </c>
      <c r="T4" s="47" t="str">
        <f t="shared" si="1"/>
        <v>Fri</v>
      </c>
      <c r="U4" s="47" t="str">
        <f t="shared" si="1"/>
        <v>Sat</v>
      </c>
      <c r="V4" s="47" t="str">
        <f t="shared" si="1"/>
        <v>Sun</v>
      </c>
      <c r="W4" s="47" t="str">
        <f t="shared" si="1"/>
        <v>Mon</v>
      </c>
      <c r="X4" s="47" t="str">
        <f t="shared" si="1"/>
        <v>Tue</v>
      </c>
      <c r="Y4" s="47" t="str">
        <f t="shared" si="1"/>
        <v>Wed</v>
      </c>
      <c r="Z4" s="47" t="str">
        <f t="shared" si="1"/>
        <v>Thu</v>
      </c>
      <c r="AA4" s="47" t="str">
        <f t="shared" si="1"/>
        <v>Fri</v>
      </c>
      <c r="AB4" s="47" t="str">
        <f t="shared" si="1"/>
        <v>Sat</v>
      </c>
      <c r="AC4" s="47" t="str">
        <f t="shared" si="1"/>
        <v>Sun</v>
      </c>
      <c r="AD4" s="47" t="str">
        <f t="shared" si="1"/>
        <v>Mon</v>
      </c>
      <c r="AE4" s="47" t="str">
        <f t="shared" si="1"/>
        <v>Tue</v>
      </c>
      <c r="AF4" s="47" t="str">
        <f t="shared" si="1"/>
        <v>Wed</v>
      </c>
      <c r="AG4" s="47" t="str">
        <f t="shared" si="1"/>
        <v>Thu</v>
      </c>
      <c r="AH4" s="47" t="str">
        <f t="shared" si="1"/>
        <v>Fri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zoomScalePageLayoutView="0" workbookViewId="0" topLeftCell="A1">
      <selection activeCell="BC41" sqref="BC41"/>
    </sheetView>
  </sheetViews>
  <sheetFormatPr defaultColWidth="2.140625" defaultRowHeight="13.5" customHeight="1"/>
  <cols>
    <col min="1" max="161" width="2.140625" style="71" customWidth="1"/>
    <col min="162" max="162" width="12.28125" style="71" customWidth="1"/>
    <col min="163" max="163" width="5.28125" style="71" customWidth="1"/>
    <col min="164" max="164" width="10.421875" style="71" customWidth="1"/>
    <col min="165" max="165" width="4.8515625" style="71" customWidth="1"/>
    <col min="166" max="166" width="5.140625" style="71" customWidth="1"/>
    <col min="167" max="167" width="5.00390625" style="71" customWidth="1"/>
    <col min="168" max="168" width="10.8515625" style="71" customWidth="1"/>
    <col min="169" max="169" width="29.140625" style="71" customWidth="1"/>
    <col min="170" max="170" width="38.28125" style="71" customWidth="1"/>
    <col min="171" max="171" width="10.8515625" style="72" customWidth="1"/>
    <col min="172" max="172" width="2.28125" style="72" customWidth="1"/>
    <col min="173" max="173" width="15.421875" style="71" customWidth="1"/>
    <col min="174" max="174" width="6.00390625" style="71" customWidth="1"/>
    <col min="175" max="175" width="20.7109375" style="71" customWidth="1"/>
    <col min="176" max="176" width="4.421875" style="71" customWidth="1"/>
    <col min="177" max="177" width="14.140625" style="71" customWidth="1"/>
    <col min="178" max="178" width="18.7109375" style="71" customWidth="1"/>
    <col min="179" max="179" width="12.421875" style="71" customWidth="1"/>
    <col min="180" max="187" width="10.7109375" style="71" customWidth="1"/>
    <col min="188" max="16384" width="2.140625" style="71" customWidth="1"/>
  </cols>
  <sheetData>
    <row r="1" spans="162:186" ht="15" customHeight="1">
      <c r="FF1" s="73" t="str">
        <f>start!D11</f>
        <v>Rent</v>
      </c>
      <c r="FG1" s="74" t="s">
        <v>74</v>
      </c>
      <c r="FH1" s="73">
        <f ca="1" t="shared" si="0" ref="FH1:FH30">INDIRECT($FF$32&amp;$FG1)</f>
        <v>1500</v>
      </c>
      <c r="FI1" s="73" t="s">
        <v>75</v>
      </c>
      <c r="FJ1" s="75">
        <f ca="1" t="shared" si="1" ref="FJ1:FJ30">INDIRECT($FF$32&amp;$FI1)</f>
        <v>1500</v>
      </c>
      <c r="FK1" s="76">
        <f>SUM(January:December!AI6:AI6)</f>
        <v>3000</v>
      </c>
      <c r="FL1" s="71" t="s">
        <v>52</v>
      </c>
      <c r="FM1" s="71" t="s">
        <v>76</v>
      </c>
      <c r="FN1" s="71" t="s">
        <v>77</v>
      </c>
      <c r="FO1" s="77">
        <v>1</v>
      </c>
      <c r="FP1" s="72" t="s">
        <v>78</v>
      </c>
      <c r="FQ1" s="72" t="s">
        <v>8</v>
      </c>
      <c r="FR1" s="72"/>
      <c r="FS1" s="72" t="s">
        <v>9</v>
      </c>
      <c r="FT1" s="72"/>
      <c r="FU1" s="72" t="s">
        <v>79</v>
      </c>
      <c r="FV1" s="72" t="s">
        <v>80</v>
      </c>
      <c r="FW1" s="72" t="s">
        <v>81</v>
      </c>
      <c r="FX1" s="78"/>
      <c r="FY1" s="78"/>
      <c r="FZ1" s="78"/>
      <c r="GA1" s="78"/>
      <c r="GB1" s="78"/>
      <c r="GC1" s="78"/>
      <c r="GD1" s="78"/>
    </row>
    <row r="2" spans="7:186" ht="15" customHeight="1">
      <c r="G2" s="115" t="s">
        <v>82</v>
      </c>
      <c r="H2" s="115"/>
      <c r="I2" s="115"/>
      <c r="J2" s="115"/>
      <c r="K2" s="115"/>
      <c r="L2" s="115"/>
      <c r="M2" s="115"/>
      <c r="N2" s="79"/>
      <c r="O2" s="79"/>
      <c r="P2" s="79"/>
      <c r="Q2" s="79"/>
      <c r="R2" s="79"/>
      <c r="S2" s="79"/>
      <c r="T2" s="79"/>
      <c r="U2" s="79"/>
      <c r="V2" s="79"/>
      <c r="FF2" s="73" t="str">
        <f>start!D12</f>
        <v>Loan_1</v>
      </c>
      <c r="FG2" s="74" t="s">
        <v>83</v>
      </c>
      <c r="FH2" s="73">
        <f ca="1" t="shared" si="0"/>
        <v>2000</v>
      </c>
      <c r="FI2" s="73" t="s">
        <v>84</v>
      </c>
      <c r="FJ2" s="75">
        <f ca="1" t="shared" si="1"/>
        <v>2500</v>
      </c>
      <c r="FK2" s="76">
        <f>SUM(January:December!AI7:AI7)</f>
        <v>4000</v>
      </c>
      <c r="FL2" s="71" t="s">
        <v>55</v>
      </c>
      <c r="FM2" s="71" t="s">
        <v>85</v>
      </c>
      <c r="FN2" s="71" t="s">
        <v>86</v>
      </c>
      <c r="FO2" s="71"/>
      <c r="FP2" s="72" t="s">
        <v>87</v>
      </c>
      <c r="FQ2" s="72" t="s">
        <v>88</v>
      </c>
      <c r="FR2" s="72"/>
      <c r="FS2" s="72" t="s">
        <v>89</v>
      </c>
      <c r="FT2" s="72"/>
      <c r="FU2" s="72"/>
      <c r="FV2" s="72" t="s">
        <v>90</v>
      </c>
      <c r="FW2" s="72"/>
      <c r="FX2" s="80"/>
      <c r="FY2" s="80"/>
      <c r="FZ2" s="80"/>
      <c r="GA2" s="80"/>
      <c r="GB2" s="80"/>
      <c r="GC2" s="80"/>
      <c r="GD2" s="80"/>
    </row>
    <row r="3" spans="7:186" ht="15" customHeight="1">
      <c r="G3" s="115"/>
      <c r="H3" s="115"/>
      <c r="I3" s="115"/>
      <c r="J3" s="115"/>
      <c r="K3" s="115"/>
      <c r="L3" s="115"/>
      <c r="M3" s="115"/>
      <c r="N3" s="79"/>
      <c r="O3" s="79"/>
      <c r="P3" s="79"/>
      <c r="Q3" s="79"/>
      <c r="R3" s="79"/>
      <c r="S3" s="79"/>
      <c r="T3" s="79"/>
      <c r="U3" s="79"/>
      <c r="V3" s="79"/>
      <c r="FF3" s="73" t="str">
        <f>start!D13</f>
        <v>Loan_2</v>
      </c>
      <c r="FG3" s="74" t="s">
        <v>91</v>
      </c>
      <c r="FH3" s="73">
        <f ca="1" t="shared" si="0"/>
        <v>715</v>
      </c>
      <c r="FI3" s="73" t="s">
        <v>92</v>
      </c>
      <c r="FJ3" s="75">
        <f ca="1" t="shared" si="1"/>
        <v>700</v>
      </c>
      <c r="FK3" s="76">
        <f>SUM(January:December!AI8:AI8)</f>
        <v>1430</v>
      </c>
      <c r="FL3" s="71" t="s">
        <v>56</v>
      </c>
      <c r="FM3" s="71" t="s">
        <v>93</v>
      </c>
      <c r="FN3" s="71" t="s">
        <v>94</v>
      </c>
      <c r="FO3" s="78" t="s">
        <v>52</v>
      </c>
      <c r="FP3" s="80">
        <f ca="1" t="shared" si="2" ref="FP3:FP14">INDIRECT($FO3&amp;FP$2)</f>
        <v>27151.45</v>
      </c>
      <c r="FQ3" s="80">
        <f ca="1" t="shared" si="3" ref="FQ3:FQ14">INDIRECT($FO3&amp;FQ$2)</f>
        <v>5486</v>
      </c>
      <c r="FR3" s="81">
        <f aca="true" t="shared" si="4" ref="FR3:FR14">FQ3/FU3</f>
        <v>0.31326618390195704</v>
      </c>
      <c r="FS3" s="80">
        <f ca="1" t="shared" si="5" ref="FS3:FS14">INDIRECT($FO3&amp;FS$2)</f>
        <v>12026.263633654613</v>
      </c>
      <c r="FT3" s="81">
        <f aca="true" t="shared" si="6" ref="FT3:FT14">FS3/FU3</f>
        <v>0.686733816098043</v>
      </c>
      <c r="FU3" s="80">
        <f aca="true" t="shared" si="7" ref="FU3:FU14">FS3+FQ3</f>
        <v>17512.263633654613</v>
      </c>
      <c r="FV3" s="80">
        <f ca="1" t="shared" si="8" ref="FV3:FV14">INDIRECT($FO3&amp;FV$2)</f>
        <v>18600</v>
      </c>
      <c r="FW3" s="80">
        <f aca="true" t="shared" si="9" ref="FW3:FW14">FP3-FU3</f>
        <v>9639.186366345388</v>
      </c>
      <c r="FX3" s="80"/>
      <c r="FY3" s="80"/>
      <c r="FZ3" s="80"/>
      <c r="GA3" s="80"/>
      <c r="GB3" s="80"/>
      <c r="GC3" s="80"/>
      <c r="GD3" s="80"/>
    </row>
    <row r="4" spans="2:186" ht="15" customHeight="1">
      <c r="B4" s="82"/>
      <c r="C4" s="83"/>
      <c r="D4" s="83" t="s">
        <v>95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FF4" s="73" t="str">
        <f>start!D14</f>
        <v>Insurance_1</v>
      </c>
      <c r="FG4" s="74" t="s">
        <v>96</v>
      </c>
      <c r="FH4" s="73">
        <f ca="1" t="shared" si="0"/>
        <v>74</v>
      </c>
      <c r="FI4" s="73" t="s">
        <v>97</v>
      </c>
      <c r="FJ4" s="75">
        <f ca="1" t="shared" si="1"/>
        <v>80</v>
      </c>
      <c r="FK4" s="76">
        <f>SUM(January:December!AI9:AI9)</f>
        <v>159</v>
      </c>
      <c r="FL4" s="71" t="s">
        <v>57</v>
      </c>
      <c r="FM4" s="71" t="s">
        <v>98</v>
      </c>
      <c r="FN4" s="71" t="s">
        <v>99</v>
      </c>
      <c r="FO4" s="78" t="s">
        <v>55</v>
      </c>
      <c r="FP4" s="80">
        <f ca="1" t="shared" si="2"/>
        <v>14515.85</v>
      </c>
      <c r="FQ4" s="80">
        <f ca="1" t="shared" si="3"/>
        <v>5497</v>
      </c>
      <c r="FR4" s="81">
        <f t="shared" si="4"/>
        <v>0.25540426224381785</v>
      </c>
      <c r="FS4" s="80">
        <f ca="1" t="shared" si="5"/>
        <v>16025.741835656492</v>
      </c>
      <c r="FT4" s="81">
        <f t="shared" si="6"/>
        <v>0.7445957377561822</v>
      </c>
      <c r="FU4" s="80">
        <f t="shared" si="7"/>
        <v>21522.741835656492</v>
      </c>
      <c r="FV4" s="80">
        <f ca="1" t="shared" si="8"/>
        <v>18402</v>
      </c>
      <c r="FW4" s="80">
        <f t="shared" si="9"/>
        <v>-7006.891835656492</v>
      </c>
      <c r="FX4" s="80"/>
      <c r="FY4" s="80"/>
      <c r="FZ4" s="80"/>
      <c r="GA4" s="80"/>
      <c r="GB4" s="80"/>
      <c r="GC4" s="80"/>
      <c r="GD4" s="80"/>
    </row>
    <row r="5" spans="2:186" ht="17.25" customHeight="1">
      <c r="B5" s="85"/>
      <c r="C5" s="86"/>
      <c r="D5" s="86"/>
      <c r="E5" s="86"/>
      <c r="F5" s="86"/>
      <c r="G5" s="86"/>
      <c r="H5" s="86"/>
      <c r="I5" s="86"/>
      <c r="J5" s="87"/>
      <c r="K5" s="87"/>
      <c r="L5" s="87"/>
      <c r="M5" s="87"/>
      <c r="N5" s="87"/>
      <c r="O5" s="87"/>
      <c r="P5" s="87"/>
      <c r="Q5" s="87"/>
      <c r="R5" s="87"/>
      <c r="S5" s="88" t="s">
        <v>100</v>
      </c>
      <c r="T5" s="116">
        <f>INDEX($FP$3:$FP$14,$FO$1)</f>
        <v>27151.45</v>
      </c>
      <c r="U5" s="116"/>
      <c r="V5" s="116"/>
      <c r="W5" s="116"/>
      <c r="X5" s="116"/>
      <c r="Y5" s="116"/>
      <c r="Z5" s="116"/>
      <c r="AA5" s="86"/>
      <c r="AB5" s="86"/>
      <c r="AC5" s="89"/>
      <c r="AD5" s="117" t="s">
        <v>101</v>
      </c>
      <c r="AE5" s="117"/>
      <c r="AF5" s="117"/>
      <c r="AG5" s="117"/>
      <c r="AH5" s="117"/>
      <c r="AI5" s="117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90"/>
      <c r="FF5" s="73" t="str">
        <f>start!D15</f>
        <v>Insurance_2</v>
      </c>
      <c r="FG5" s="74" t="s">
        <v>102</v>
      </c>
      <c r="FH5" s="73">
        <f ca="1" t="shared" si="0"/>
        <v>119</v>
      </c>
      <c r="FI5" s="73" t="s">
        <v>103</v>
      </c>
      <c r="FJ5" s="75">
        <f ca="1" t="shared" si="1"/>
        <v>120</v>
      </c>
      <c r="FK5" s="76">
        <f>SUM(January:December!AI10:AI10)</f>
        <v>238</v>
      </c>
      <c r="FL5" s="71" t="s">
        <v>63</v>
      </c>
      <c r="FO5" s="78" t="s">
        <v>56</v>
      </c>
      <c r="FP5" s="80">
        <f ca="1" t="shared" si="2"/>
        <v>0</v>
      </c>
      <c r="FQ5" s="80">
        <f ca="1" t="shared" si="3"/>
        <v>0</v>
      </c>
      <c r="FR5" s="81" t="e">
        <f t="shared" si="4"/>
        <v>#DIV/0!</v>
      </c>
      <c r="FS5" s="80">
        <f ca="1" t="shared" si="5"/>
        <v>0</v>
      </c>
      <c r="FT5" s="81" t="e">
        <f t="shared" si="6"/>
        <v>#DIV/0!</v>
      </c>
      <c r="FU5" s="80">
        <f t="shared" si="7"/>
        <v>0</v>
      </c>
      <c r="FV5" s="80">
        <f ca="1" t="shared" si="8"/>
        <v>0</v>
      </c>
      <c r="FW5" s="80">
        <f t="shared" si="9"/>
        <v>0</v>
      </c>
      <c r="FX5" s="80"/>
      <c r="FY5" s="80"/>
      <c r="FZ5" s="80"/>
      <c r="GA5" s="80"/>
      <c r="GB5" s="80"/>
      <c r="GC5" s="80"/>
      <c r="GD5" s="80"/>
    </row>
    <row r="6" spans="2:186" ht="17.25" customHeight="1">
      <c r="B6" s="85"/>
      <c r="C6" s="86"/>
      <c r="D6" s="86"/>
      <c r="E6" s="86"/>
      <c r="F6" s="86"/>
      <c r="G6" s="86"/>
      <c r="H6" s="86"/>
      <c r="I6" s="86"/>
      <c r="J6" s="87"/>
      <c r="K6" s="87"/>
      <c r="L6" s="87"/>
      <c r="M6" s="87"/>
      <c r="N6" s="87"/>
      <c r="O6" s="87"/>
      <c r="P6" s="87"/>
      <c r="Q6" s="87"/>
      <c r="R6" s="87"/>
      <c r="S6" s="88" t="s">
        <v>8</v>
      </c>
      <c r="T6" s="118">
        <f>INDEX($FQ$3:$FQ$14,$FO$1)</f>
        <v>5486</v>
      </c>
      <c r="U6" s="118"/>
      <c r="V6" s="118"/>
      <c r="W6" s="118"/>
      <c r="X6" s="118"/>
      <c r="Y6" s="118"/>
      <c r="Z6" s="119">
        <f>T6/T8</f>
        <v>0.31326618390195704</v>
      </c>
      <c r="AA6" s="119"/>
      <c r="AB6" s="119"/>
      <c r="AC6" s="89">
        <v>4</v>
      </c>
      <c r="AD6" s="120">
        <f>T6/30</f>
        <v>182.86666666666667</v>
      </c>
      <c r="AE6" s="120"/>
      <c r="AF6" s="120"/>
      <c r="AG6" s="120"/>
      <c r="AH6" s="120"/>
      <c r="AI6" s="120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90"/>
      <c r="FF6" s="73" t="str">
        <f>start!D16</f>
        <v>School</v>
      </c>
      <c r="FG6" s="74" t="s">
        <v>104</v>
      </c>
      <c r="FH6" s="73">
        <f ca="1" t="shared" si="0"/>
        <v>96</v>
      </c>
      <c r="FI6" s="73" t="s">
        <v>105</v>
      </c>
      <c r="FJ6" s="75">
        <f ca="1" t="shared" si="1"/>
        <v>50</v>
      </c>
      <c r="FK6" s="76">
        <f>SUM(January:December!AI11:AI11)</f>
        <v>192</v>
      </c>
      <c r="FL6" s="71" t="s">
        <v>65</v>
      </c>
      <c r="FO6" s="78" t="s">
        <v>57</v>
      </c>
      <c r="FP6" s="80">
        <f ca="1" t="shared" si="2"/>
        <v>0</v>
      </c>
      <c r="FQ6" s="80">
        <f ca="1" t="shared" si="3"/>
        <v>0</v>
      </c>
      <c r="FR6" s="81" t="e">
        <f t="shared" si="4"/>
        <v>#DIV/0!</v>
      </c>
      <c r="FS6" s="80">
        <f ca="1" t="shared" si="5"/>
        <v>0</v>
      </c>
      <c r="FT6" s="81" t="e">
        <f t="shared" si="6"/>
        <v>#DIV/0!</v>
      </c>
      <c r="FU6" s="80">
        <f t="shared" si="7"/>
        <v>0</v>
      </c>
      <c r="FV6" s="80">
        <f ca="1" t="shared" si="8"/>
        <v>0</v>
      </c>
      <c r="FW6" s="80">
        <f t="shared" si="9"/>
        <v>0</v>
      </c>
      <c r="FX6" s="80"/>
      <c r="FY6" s="80"/>
      <c r="FZ6" s="80"/>
      <c r="GA6" s="80"/>
      <c r="GB6" s="80"/>
      <c r="GC6" s="80"/>
      <c r="GD6" s="80"/>
    </row>
    <row r="7" spans="2:186" ht="17.25" customHeight="1">
      <c r="B7" s="85"/>
      <c r="C7" s="86"/>
      <c r="D7" s="86"/>
      <c r="E7" s="86"/>
      <c r="F7" s="86"/>
      <c r="G7" s="86"/>
      <c r="H7" s="86"/>
      <c r="I7" s="86"/>
      <c r="J7" s="87"/>
      <c r="K7" s="87"/>
      <c r="L7" s="87"/>
      <c r="M7" s="87"/>
      <c r="N7" s="87"/>
      <c r="O7" s="87"/>
      <c r="P7" s="87"/>
      <c r="Q7" s="87"/>
      <c r="R7" s="87"/>
      <c r="S7" s="88" t="s">
        <v>106</v>
      </c>
      <c r="T7" s="116">
        <f>INDEX($FS$3:$FS$14,$FO$1)</f>
        <v>12026.263633654613</v>
      </c>
      <c r="U7" s="116"/>
      <c r="V7" s="116"/>
      <c r="W7" s="116"/>
      <c r="X7" s="116"/>
      <c r="Y7" s="116"/>
      <c r="Z7" s="119">
        <f>T7/T8</f>
        <v>0.686733816098043</v>
      </c>
      <c r="AA7" s="119">
        <f>T7/T8</f>
        <v>0.686733816098043</v>
      </c>
      <c r="AB7" s="119"/>
      <c r="AC7" s="89">
        <v>4</v>
      </c>
      <c r="AD7" s="120">
        <f>T7/30</f>
        <v>400.8754544551538</v>
      </c>
      <c r="AE7" s="120"/>
      <c r="AF7" s="120"/>
      <c r="AG7" s="120"/>
      <c r="AH7" s="120"/>
      <c r="AI7" s="120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90"/>
      <c r="FF7" s="73" t="str">
        <f>start!D17</f>
        <v>Elect.</v>
      </c>
      <c r="FG7" s="74" t="s">
        <v>107</v>
      </c>
      <c r="FH7" s="73">
        <f ca="1" t="shared" si="0"/>
        <v>0</v>
      </c>
      <c r="FI7" s="73" t="s">
        <v>108</v>
      </c>
      <c r="FJ7" s="75">
        <f ca="1" t="shared" si="1"/>
        <v>0</v>
      </c>
      <c r="FK7" s="76">
        <f>SUM(January:December!AI12:AI12)</f>
        <v>0</v>
      </c>
      <c r="FL7" s="71" t="s">
        <v>66</v>
      </c>
      <c r="FO7" s="78" t="s">
        <v>63</v>
      </c>
      <c r="FP7" s="80">
        <f ca="1" t="shared" si="2"/>
        <v>0</v>
      </c>
      <c r="FQ7" s="80">
        <f ca="1" t="shared" si="3"/>
        <v>0</v>
      </c>
      <c r="FR7" s="81" t="e">
        <f t="shared" si="4"/>
        <v>#DIV/0!</v>
      </c>
      <c r="FS7" s="80">
        <f ca="1" t="shared" si="5"/>
        <v>0</v>
      </c>
      <c r="FT7" s="81" t="e">
        <f t="shared" si="6"/>
        <v>#DIV/0!</v>
      </c>
      <c r="FU7" s="80">
        <f t="shared" si="7"/>
        <v>0</v>
      </c>
      <c r="FV7" s="80">
        <f ca="1" t="shared" si="8"/>
        <v>0</v>
      </c>
      <c r="FW7" s="80">
        <f t="shared" si="9"/>
        <v>0</v>
      </c>
      <c r="FX7" s="80"/>
      <c r="FY7" s="80"/>
      <c r="FZ7" s="80"/>
      <c r="GA7" s="80"/>
      <c r="GB7" s="80"/>
      <c r="GC7" s="80"/>
      <c r="GD7" s="80"/>
    </row>
    <row r="8" spans="2:179" ht="17.25" customHeight="1">
      <c r="B8" s="85"/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8" t="s">
        <v>109</v>
      </c>
      <c r="T8" s="116">
        <f>INDEX($FU$3:$FU$14,$FO$1)</f>
        <v>17512.263633654613</v>
      </c>
      <c r="U8" s="116"/>
      <c r="V8" s="116"/>
      <c r="W8" s="116"/>
      <c r="X8" s="116"/>
      <c r="Y8" s="116"/>
      <c r="Z8" s="121">
        <f>Z7+Z6</f>
        <v>1</v>
      </c>
      <c r="AA8" s="121"/>
      <c r="AB8" s="121"/>
      <c r="AC8" s="89">
        <v>4</v>
      </c>
      <c r="AD8" s="120">
        <f>T8/30</f>
        <v>583.7421211218204</v>
      </c>
      <c r="AE8" s="120"/>
      <c r="AF8" s="120"/>
      <c r="AG8" s="120"/>
      <c r="AH8" s="120"/>
      <c r="AI8" s="120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90"/>
      <c r="FF8" s="73" t="str">
        <f>start!D18</f>
        <v>Internet</v>
      </c>
      <c r="FG8" s="74" t="s">
        <v>110</v>
      </c>
      <c r="FH8" s="73">
        <f ca="1" t="shared" si="0"/>
        <v>126</v>
      </c>
      <c r="FI8" s="73" t="s">
        <v>111</v>
      </c>
      <c r="FJ8" s="75">
        <f ca="1" t="shared" si="1"/>
        <v>90</v>
      </c>
      <c r="FK8" s="76">
        <f>SUM(January:December!AI13:AI13)</f>
        <v>252</v>
      </c>
      <c r="FL8" s="71" t="s">
        <v>67</v>
      </c>
      <c r="FO8" s="78" t="s">
        <v>65</v>
      </c>
      <c r="FP8" s="80">
        <f ca="1" t="shared" si="2"/>
        <v>0</v>
      </c>
      <c r="FQ8" s="80">
        <f ca="1" t="shared" si="3"/>
        <v>0</v>
      </c>
      <c r="FR8" s="81" t="e">
        <f t="shared" si="4"/>
        <v>#DIV/0!</v>
      </c>
      <c r="FS8" s="80">
        <f ca="1" t="shared" si="5"/>
        <v>0</v>
      </c>
      <c r="FT8" s="81" t="e">
        <f t="shared" si="6"/>
        <v>#DIV/0!</v>
      </c>
      <c r="FU8" s="80">
        <f t="shared" si="7"/>
        <v>0</v>
      </c>
      <c r="FV8" s="80">
        <f ca="1" t="shared" si="8"/>
        <v>0</v>
      </c>
      <c r="FW8" s="80">
        <f t="shared" si="9"/>
        <v>0</v>
      </c>
    </row>
    <row r="9" spans="2:179" ht="17.25" customHeight="1">
      <c r="B9" s="85"/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8" t="s">
        <v>112</v>
      </c>
      <c r="T9" s="116">
        <f>INDEX($FV$3:$FV$14,$FO$1)</f>
        <v>18600</v>
      </c>
      <c r="U9" s="116"/>
      <c r="V9" s="116"/>
      <c r="W9" s="116"/>
      <c r="X9" s="116"/>
      <c r="Y9" s="116"/>
      <c r="Z9" s="116"/>
      <c r="AA9" s="86"/>
      <c r="AB9" s="86"/>
      <c r="AC9" s="89">
        <v>4</v>
      </c>
      <c r="AD9" s="120">
        <f>T9/30</f>
        <v>620</v>
      </c>
      <c r="AE9" s="120"/>
      <c r="AF9" s="120"/>
      <c r="AG9" s="120"/>
      <c r="AH9" s="120"/>
      <c r="AI9" s="120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90"/>
      <c r="FF9" s="73" t="str">
        <f>start!D19</f>
        <v>Cable / TV</v>
      </c>
      <c r="FG9" s="74" t="s">
        <v>113</v>
      </c>
      <c r="FH9" s="73">
        <f ca="1" t="shared" si="0"/>
        <v>185</v>
      </c>
      <c r="FI9" s="73" t="s">
        <v>114</v>
      </c>
      <c r="FJ9" s="75">
        <f ca="1" t="shared" si="1"/>
        <v>100</v>
      </c>
      <c r="FK9" s="76">
        <f>SUM(January:December!AI14:AI14)</f>
        <v>370</v>
      </c>
      <c r="FL9" s="71" t="s">
        <v>68</v>
      </c>
      <c r="FO9" s="78" t="s">
        <v>66</v>
      </c>
      <c r="FP9" s="80">
        <f ca="1" t="shared" si="2"/>
        <v>0</v>
      </c>
      <c r="FQ9" s="80">
        <f ca="1" t="shared" si="3"/>
        <v>0</v>
      </c>
      <c r="FR9" s="81" t="e">
        <f t="shared" si="4"/>
        <v>#DIV/0!</v>
      </c>
      <c r="FS9" s="80">
        <f ca="1" t="shared" si="5"/>
        <v>0</v>
      </c>
      <c r="FT9" s="81" t="e">
        <f t="shared" si="6"/>
        <v>#DIV/0!</v>
      </c>
      <c r="FU9" s="80">
        <f t="shared" si="7"/>
        <v>0</v>
      </c>
      <c r="FV9" s="80">
        <f ca="1" t="shared" si="8"/>
        <v>0</v>
      </c>
      <c r="FW9" s="80">
        <f t="shared" si="9"/>
        <v>0</v>
      </c>
    </row>
    <row r="10" spans="2:179" ht="17.25" customHeight="1">
      <c r="B10" s="85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115</v>
      </c>
      <c r="T10" s="116">
        <f>INDEX($FW$3:$FW$14,$FO$1)</f>
        <v>9639.186366345388</v>
      </c>
      <c r="U10" s="116"/>
      <c r="V10" s="116"/>
      <c r="W10" s="116"/>
      <c r="X10" s="116"/>
      <c r="Y10" s="116"/>
      <c r="Z10" s="116"/>
      <c r="AA10" s="86"/>
      <c r="AB10" s="86"/>
      <c r="AC10" s="89">
        <v>4</v>
      </c>
      <c r="AD10" s="120">
        <f>T10/30</f>
        <v>321.3062122115129</v>
      </c>
      <c r="AE10" s="120"/>
      <c r="AF10" s="120"/>
      <c r="AG10" s="120"/>
      <c r="AH10" s="120"/>
      <c r="AI10" s="120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90"/>
      <c r="FF10" s="73" t="str">
        <f>start!D20</f>
        <v>Phone_1</v>
      </c>
      <c r="FG10" s="74" t="s">
        <v>116</v>
      </c>
      <c r="FH10" s="73">
        <f ca="1" t="shared" si="0"/>
        <v>155</v>
      </c>
      <c r="FI10" s="73" t="s">
        <v>117</v>
      </c>
      <c r="FJ10" s="75">
        <f ca="1" t="shared" si="1"/>
        <v>100</v>
      </c>
      <c r="FK10" s="76">
        <f>SUM(January:December!AI15:AI15)</f>
        <v>310</v>
      </c>
      <c r="FL10" s="71" t="s">
        <v>69</v>
      </c>
      <c r="FO10" s="78" t="s">
        <v>67</v>
      </c>
      <c r="FP10" s="80">
        <f ca="1" t="shared" si="2"/>
        <v>0</v>
      </c>
      <c r="FQ10" s="80">
        <f ca="1" t="shared" si="3"/>
        <v>0</v>
      </c>
      <c r="FR10" s="81" t="e">
        <f t="shared" si="4"/>
        <v>#DIV/0!</v>
      </c>
      <c r="FS10" s="80">
        <f ca="1" t="shared" si="5"/>
        <v>0</v>
      </c>
      <c r="FT10" s="81" t="e">
        <f t="shared" si="6"/>
        <v>#DIV/0!</v>
      </c>
      <c r="FU10" s="80">
        <f t="shared" si="7"/>
        <v>0</v>
      </c>
      <c r="FV10" s="80">
        <f ca="1" t="shared" si="8"/>
        <v>0</v>
      </c>
      <c r="FW10" s="80">
        <f t="shared" si="9"/>
        <v>0</v>
      </c>
    </row>
    <row r="11" spans="2:179" ht="15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90"/>
      <c r="FF11" s="73" t="str">
        <f>start!D21</f>
        <v>Phone_2</v>
      </c>
      <c r="FG11" s="74" t="s">
        <v>118</v>
      </c>
      <c r="FH11" s="73">
        <f ca="1" t="shared" si="0"/>
        <v>103</v>
      </c>
      <c r="FI11" s="73" t="s">
        <v>119</v>
      </c>
      <c r="FJ11" s="75">
        <f ca="1" t="shared" si="1"/>
        <v>110</v>
      </c>
      <c r="FK11" s="76">
        <f>SUM(January:December!AI16:AI16)</f>
        <v>206</v>
      </c>
      <c r="FL11" s="71" t="s">
        <v>70</v>
      </c>
      <c r="FO11" s="78" t="s">
        <v>68</v>
      </c>
      <c r="FP11" s="80">
        <f ca="1" t="shared" si="2"/>
        <v>0</v>
      </c>
      <c r="FQ11" s="80">
        <f ca="1" t="shared" si="3"/>
        <v>0</v>
      </c>
      <c r="FR11" s="81" t="e">
        <f t="shared" si="4"/>
        <v>#DIV/0!</v>
      </c>
      <c r="FS11" s="80">
        <f ca="1" t="shared" si="5"/>
        <v>0</v>
      </c>
      <c r="FT11" s="81" t="e">
        <f t="shared" si="6"/>
        <v>#DIV/0!</v>
      </c>
      <c r="FU11" s="80">
        <f t="shared" si="7"/>
        <v>0</v>
      </c>
      <c r="FV11" s="80">
        <f ca="1" t="shared" si="8"/>
        <v>0</v>
      </c>
      <c r="FW11" s="80">
        <f t="shared" si="9"/>
        <v>0</v>
      </c>
    </row>
    <row r="12" spans="2:179" ht="1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90"/>
      <c r="FF12" s="73" t="str">
        <f>start!D22</f>
        <v>Utilities</v>
      </c>
      <c r="FG12" s="74" t="s">
        <v>120</v>
      </c>
      <c r="FH12" s="73">
        <f ca="1" t="shared" si="0"/>
        <v>95</v>
      </c>
      <c r="FI12" s="73" t="s">
        <v>121</v>
      </c>
      <c r="FJ12" s="75">
        <f ca="1" t="shared" si="1"/>
        <v>0</v>
      </c>
      <c r="FK12" s="76">
        <f>SUM(January:December!AI17:AI17)</f>
        <v>190</v>
      </c>
      <c r="FL12" s="71" t="s">
        <v>71</v>
      </c>
      <c r="FO12" s="78" t="s">
        <v>69</v>
      </c>
      <c r="FP12" s="80">
        <f ca="1" t="shared" si="2"/>
        <v>0</v>
      </c>
      <c r="FQ12" s="80">
        <f ca="1" t="shared" si="3"/>
        <v>0</v>
      </c>
      <c r="FR12" s="81" t="e">
        <f t="shared" si="4"/>
        <v>#DIV/0!</v>
      </c>
      <c r="FS12" s="80">
        <f ca="1" t="shared" si="5"/>
        <v>0</v>
      </c>
      <c r="FT12" s="81" t="e">
        <f t="shared" si="6"/>
        <v>#DIV/0!</v>
      </c>
      <c r="FU12" s="80">
        <f t="shared" si="7"/>
        <v>0</v>
      </c>
      <c r="FV12" s="80">
        <f ca="1" t="shared" si="8"/>
        <v>0</v>
      </c>
      <c r="FW12" s="80">
        <f t="shared" si="9"/>
        <v>0</v>
      </c>
    </row>
    <row r="13" spans="2:179" ht="13.5" customHeight="1">
      <c r="B13" s="85"/>
      <c r="C13" s="86"/>
      <c r="D13" s="2"/>
      <c r="E13" s="2"/>
      <c r="F13" s="2"/>
      <c r="G13" s="2"/>
      <c r="H13" s="2"/>
      <c r="I13" s="2"/>
      <c r="J13" s="2"/>
      <c r="K13" s="2"/>
      <c r="L13" s="91" t="s">
        <v>122</v>
      </c>
      <c r="M13" s="122" t="s">
        <v>22</v>
      </c>
      <c r="N13" s="122"/>
      <c r="O13" s="122"/>
      <c r="P13" s="122"/>
      <c r="Q13" s="122"/>
      <c r="R13" s="122"/>
      <c r="S13" s="122"/>
      <c r="T13" s="122"/>
      <c r="U13" s="92" t="s">
        <v>123</v>
      </c>
      <c r="V13" s="123">
        <f>VLOOKUP(M13,FF1:FH30,3,FALSE)</f>
        <v>2000</v>
      </c>
      <c r="W13" s="123"/>
      <c r="X13" s="123"/>
      <c r="Y13" s="123"/>
      <c r="Z13" s="123"/>
      <c r="AA13" s="123"/>
      <c r="AB13" s="124" t="s">
        <v>124</v>
      </c>
      <c r="AC13" s="124"/>
      <c r="AD13" s="124"/>
      <c r="AE13" s="124"/>
      <c r="AF13" s="125">
        <f>V13/T5</f>
        <v>0.07366089103896845</v>
      </c>
      <c r="AG13" s="125"/>
      <c r="AH13" s="126" t="s">
        <v>125</v>
      </c>
      <c r="AI13" s="126"/>
      <c r="AJ13" s="126"/>
      <c r="AK13" s="126"/>
      <c r="AL13" s="126"/>
      <c r="AM13" s="126"/>
      <c r="AN13" s="126"/>
      <c r="AO13" s="126"/>
      <c r="AP13" s="86"/>
      <c r="AQ13" s="86"/>
      <c r="AR13" s="86"/>
      <c r="AS13" s="86"/>
      <c r="AT13" s="86"/>
      <c r="AU13" s="86"/>
      <c r="AV13" s="86"/>
      <c r="AW13" s="86"/>
      <c r="AX13" s="90"/>
      <c r="FF13" s="73" t="str">
        <f>start!D23</f>
        <v>Tax</v>
      </c>
      <c r="FG13" s="74" t="s">
        <v>126</v>
      </c>
      <c r="FH13" s="73">
        <f ca="1" t="shared" si="0"/>
        <v>0</v>
      </c>
      <c r="FI13" s="73" t="s">
        <v>127</v>
      </c>
      <c r="FJ13" s="75">
        <f ca="1" t="shared" si="1"/>
        <v>0</v>
      </c>
      <c r="FK13" s="76">
        <f>SUM(January:December!AI18:AI18)</f>
        <v>0</v>
      </c>
      <c r="FO13" s="78" t="s">
        <v>70</v>
      </c>
      <c r="FP13" s="80">
        <f ca="1" t="shared" si="2"/>
        <v>0</v>
      </c>
      <c r="FQ13" s="80">
        <f ca="1" t="shared" si="3"/>
        <v>0</v>
      </c>
      <c r="FR13" s="81" t="e">
        <f t="shared" si="4"/>
        <v>#DIV/0!</v>
      </c>
      <c r="FS13" s="80">
        <f ca="1" t="shared" si="5"/>
        <v>0</v>
      </c>
      <c r="FT13" s="81" t="e">
        <f t="shared" si="6"/>
        <v>#DIV/0!</v>
      </c>
      <c r="FU13" s="80">
        <f t="shared" si="7"/>
        <v>0</v>
      </c>
      <c r="FV13" s="80">
        <f ca="1" t="shared" si="8"/>
        <v>0</v>
      </c>
      <c r="FW13" s="80">
        <f t="shared" si="9"/>
        <v>0</v>
      </c>
    </row>
    <row r="14" spans="2:179" ht="13.5" customHeight="1">
      <c r="B14" s="85"/>
      <c r="C14" s="8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25">
        <f>V13/T8</f>
        <v>0.11420568133501896</v>
      </c>
      <c r="AG14" s="125"/>
      <c r="AH14" s="126" t="s">
        <v>128</v>
      </c>
      <c r="AI14" s="126"/>
      <c r="AJ14" s="126"/>
      <c r="AK14" s="126"/>
      <c r="AL14" s="126"/>
      <c r="AM14" s="126"/>
      <c r="AN14" s="126"/>
      <c r="AO14" s="126"/>
      <c r="AP14" s="86"/>
      <c r="AQ14" s="86"/>
      <c r="AR14" s="86"/>
      <c r="AS14" s="86"/>
      <c r="AT14" s="86"/>
      <c r="AU14" s="86"/>
      <c r="AV14" s="86"/>
      <c r="AW14" s="86"/>
      <c r="AX14" s="90"/>
      <c r="FF14" s="73" t="str">
        <f>start!D24</f>
        <v>Memberships</v>
      </c>
      <c r="FG14" s="74" t="s">
        <v>129</v>
      </c>
      <c r="FH14" s="73">
        <f ca="1" t="shared" si="0"/>
        <v>168</v>
      </c>
      <c r="FI14" s="73" t="s">
        <v>130</v>
      </c>
      <c r="FJ14" s="75">
        <f ca="1" t="shared" si="1"/>
        <v>100</v>
      </c>
      <c r="FK14" s="76">
        <f>SUM(January:December!AI19:AI19)</f>
        <v>336</v>
      </c>
      <c r="FO14" s="78" t="s">
        <v>71</v>
      </c>
      <c r="FP14" s="80">
        <f ca="1" t="shared" si="2"/>
        <v>0</v>
      </c>
      <c r="FQ14" s="80">
        <f ca="1" t="shared" si="3"/>
        <v>0</v>
      </c>
      <c r="FR14" s="81" t="e">
        <f t="shared" si="4"/>
        <v>#DIV/0!</v>
      </c>
      <c r="FS14" s="80">
        <f ca="1" t="shared" si="5"/>
        <v>0</v>
      </c>
      <c r="FT14" s="81" t="e">
        <f t="shared" si="6"/>
        <v>#DIV/0!</v>
      </c>
      <c r="FU14" s="80">
        <f t="shared" si="7"/>
        <v>0</v>
      </c>
      <c r="FV14" s="80">
        <f ca="1" t="shared" si="8"/>
        <v>0</v>
      </c>
      <c r="FW14" s="80">
        <f t="shared" si="9"/>
        <v>0</v>
      </c>
    </row>
    <row r="15" spans="2:167" ht="13.5" customHeigh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FF15" s="73" t="str">
        <f>start!D25</f>
        <v>Saving</v>
      </c>
      <c r="FG15" s="74" t="s">
        <v>131</v>
      </c>
      <c r="FH15" s="73">
        <f ca="1" t="shared" si="0"/>
        <v>150</v>
      </c>
      <c r="FI15" s="73" t="s">
        <v>132</v>
      </c>
      <c r="FJ15" s="75">
        <f ca="1" t="shared" si="1"/>
        <v>250</v>
      </c>
      <c r="FK15" s="76">
        <f>SUM(January:December!AI20:AI20)</f>
        <v>300</v>
      </c>
    </row>
    <row r="16" spans="2:167" ht="13.5" customHeight="1">
      <c r="B16" s="82"/>
      <c r="C16" s="83"/>
      <c r="D16" s="83" t="s">
        <v>133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  <c r="FF16" s="73" t="str">
        <f>start!D26</f>
        <v>.. Other_1</v>
      </c>
      <c r="FG16" s="74" t="s">
        <v>134</v>
      </c>
      <c r="FH16" s="73">
        <f ca="1" t="shared" si="0"/>
        <v>0</v>
      </c>
      <c r="FI16" s="73" t="s">
        <v>135</v>
      </c>
      <c r="FJ16" s="75">
        <f ca="1" t="shared" si="1"/>
        <v>0</v>
      </c>
      <c r="FK16" s="76">
        <f>SUM(January:December!AI21:AI21)</f>
        <v>0</v>
      </c>
    </row>
    <row r="17" spans="2:167" ht="13.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90"/>
      <c r="FF17" s="73" t="str">
        <f>start!F11</f>
        <v>Credit Card_1</v>
      </c>
      <c r="FG17" s="74" t="s">
        <v>136</v>
      </c>
      <c r="FH17" s="73">
        <f ca="1" t="shared" si="0"/>
        <v>4213.432566208945</v>
      </c>
      <c r="FI17" s="73" t="s">
        <v>137</v>
      </c>
      <c r="FJ17" s="75">
        <f ca="1" t="shared" si="1"/>
        <v>4000</v>
      </c>
      <c r="FK17" s="76">
        <f>SUM(January:December!AI22:AI22)</f>
        <v>7379.455766627144</v>
      </c>
    </row>
    <row r="18" spans="2:179" ht="13.5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90"/>
      <c r="FF18" s="73" t="str">
        <f>start!F12</f>
        <v>Credit Card_2</v>
      </c>
      <c r="FG18" s="74" t="s">
        <v>138</v>
      </c>
      <c r="FH18" s="73">
        <f ca="1" t="shared" si="0"/>
        <v>3187.831067445668</v>
      </c>
      <c r="FI18" s="73" t="s">
        <v>139</v>
      </c>
      <c r="FJ18" s="75">
        <f ca="1" t="shared" si="1"/>
        <v>4000</v>
      </c>
      <c r="FK18" s="76">
        <f>SUM(January:December!AI23:AI23)</f>
        <v>6673.429702683963</v>
      </c>
      <c r="FP18" s="72">
        <v>2</v>
      </c>
      <c r="FQ18" s="71">
        <v>7</v>
      </c>
      <c r="FR18" s="71">
        <v>8</v>
      </c>
      <c r="FS18" s="71">
        <v>9</v>
      </c>
      <c r="FT18" s="71">
        <v>0</v>
      </c>
      <c r="FU18" s="71">
        <v>0</v>
      </c>
      <c r="FV18" s="71">
        <v>0</v>
      </c>
      <c r="FW18" s="71">
        <v>0</v>
      </c>
    </row>
    <row r="19" spans="2:177" ht="13.5" customHeigh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90"/>
      <c r="FF19" s="73" t="str">
        <f>start!F13</f>
        <v>Medical</v>
      </c>
      <c r="FG19" s="74" t="s">
        <v>140</v>
      </c>
      <c r="FH19" s="73">
        <f ca="1" t="shared" si="0"/>
        <v>0</v>
      </c>
      <c r="FI19" s="73" t="s">
        <v>141</v>
      </c>
      <c r="FJ19" s="75">
        <f ca="1" t="shared" si="1"/>
        <v>0</v>
      </c>
      <c r="FK19" s="76">
        <f>SUM(January:December!AI24:AI24)</f>
        <v>354</v>
      </c>
      <c r="FP19" s="72" t="s">
        <v>142</v>
      </c>
      <c r="FQ19" s="72" t="s">
        <v>72</v>
      </c>
      <c r="FR19" s="72" t="s">
        <v>143</v>
      </c>
      <c r="FS19" s="72" t="s">
        <v>144</v>
      </c>
      <c r="FT19" s="72" t="s">
        <v>80</v>
      </c>
      <c r="FU19" s="72"/>
    </row>
    <row r="20" spans="2:179" ht="13.5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90"/>
      <c r="FF20" s="73" t="str">
        <f>start!F14</f>
        <v>Groceries</v>
      </c>
      <c r="FG20" s="74" t="s">
        <v>145</v>
      </c>
      <c r="FH20" s="73">
        <f ca="1" t="shared" si="0"/>
        <v>1247</v>
      </c>
      <c r="FI20" s="73" t="s">
        <v>146</v>
      </c>
      <c r="FJ20" s="75">
        <f ca="1" t="shared" si="1"/>
        <v>2000</v>
      </c>
      <c r="FK20" s="76">
        <f>SUM(January:December!AI25:AI25)</f>
        <v>2544</v>
      </c>
      <c r="FO20" s="75" t="str">
        <f>D34</f>
        <v>January</v>
      </c>
      <c r="FP20" s="72">
        <f>VLOOKUP($FO20,$FO$3:$FW$14,FP$18,FALSE)</f>
        <v>27151.45</v>
      </c>
      <c r="FQ20" s="72">
        <f>VLOOKUP($FO20,$FO$3:$FW$14,FQ$18,FALSE)</f>
        <v>17512.263633654613</v>
      </c>
      <c r="FR20" s="72">
        <f>VLOOKUP($FO20,$FO$3:$FW$14,FR$18,FALSE)</f>
        <v>18600</v>
      </c>
      <c r="FS20" s="72">
        <f>VLOOKUP($FO20,$FO$3:$FW$14,FS$18,FALSE)</f>
        <v>9639.186366345388</v>
      </c>
      <c r="FT20" s="72" t="e">
        <f>VLOOKUP($FO20,$FO$3:$FW$14,FT$18,FALSE)</f>
        <v>#VALUE!</v>
      </c>
      <c r="FU20" s="72" t="e">
        <f>VLOOKUP($FO20,$FO$3:$FW$14,FU$18,FALSE)</f>
        <v>#VALUE!</v>
      </c>
      <c r="FV20" s="72" t="e">
        <f>VLOOKUP($FO20,$FO$3:$FW$14,FV$18,FALSE)</f>
        <v>#VALUE!</v>
      </c>
      <c r="FW20" s="72" t="e">
        <f>VLOOKUP($FO20,$FO$3:$FW$14,FW$18,FALSE)</f>
        <v>#VALUE!</v>
      </c>
    </row>
    <row r="21" spans="2:179" ht="13.5" customHeight="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90"/>
      <c r="FF21" s="73" t="str">
        <f>start!F15</f>
        <v>Auto</v>
      </c>
      <c r="FG21" s="74" t="s">
        <v>147</v>
      </c>
      <c r="FH21" s="73">
        <f ca="1" t="shared" si="0"/>
        <v>65</v>
      </c>
      <c r="FI21" s="73" t="s">
        <v>148</v>
      </c>
      <c r="FJ21" s="75">
        <f ca="1" t="shared" si="1"/>
        <v>200</v>
      </c>
      <c r="FK21" s="76">
        <f>SUM(January:December!AI26:AI26)</f>
        <v>266</v>
      </c>
      <c r="FO21" s="75" t="str">
        <f>D35</f>
        <v>February</v>
      </c>
      <c r="FP21" s="72">
        <f>VLOOKUP($FO21,$FO$3:$FW$14,FP$18,FALSE)</f>
        <v>14515.85</v>
      </c>
      <c r="FQ21" s="72">
        <f>VLOOKUP($FO21,$FO$3:$FW$14,FQ$18,FALSE)</f>
        <v>21522.741835656492</v>
      </c>
      <c r="FR21" s="72">
        <f>VLOOKUP($FO21,$FO$3:$FW$14,FR$18,FALSE)</f>
        <v>18402</v>
      </c>
      <c r="FS21" s="72">
        <f>VLOOKUP($FO21,$FO$3:$FW$14,FS$18,FALSE)</f>
        <v>-7006.891835656492</v>
      </c>
      <c r="FT21" s="72" t="e">
        <f>VLOOKUP($FO21,$FO$3:$FW$14,FT$18,FALSE)</f>
        <v>#VALUE!</v>
      </c>
      <c r="FU21" s="72" t="e">
        <f>VLOOKUP($FO21,$FO$3:$FW$14,FU$18,FALSE)</f>
        <v>#VALUE!</v>
      </c>
      <c r="FV21" s="72" t="e">
        <f>VLOOKUP($FO21,$FO$3:$FW$14,FV$18,FALSE)</f>
        <v>#VALUE!</v>
      </c>
      <c r="FW21" s="72" t="e">
        <f>VLOOKUP($FO21,$FO$3:$FW$14,FW$18,FALSE)</f>
        <v>#VALUE!</v>
      </c>
    </row>
    <row r="22" spans="2:167" ht="13.5" customHeight="1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90"/>
      <c r="FF22" s="73" t="str">
        <f>start!F16</f>
        <v>Furniture</v>
      </c>
      <c r="FG22" s="74" t="s">
        <v>149</v>
      </c>
      <c r="FH22" s="73">
        <f ca="1" t="shared" si="0"/>
        <v>0</v>
      </c>
      <c r="FI22" s="73" t="s">
        <v>150</v>
      </c>
      <c r="FJ22" s="75">
        <f ca="1" t="shared" si="1"/>
        <v>0</v>
      </c>
      <c r="FK22" s="76">
        <f>SUM(January:December!AI27:AI27)</f>
        <v>239</v>
      </c>
    </row>
    <row r="23" spans="2:167" ht="13.5" customHeigh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90"/>
      <c r="FF23" s="73" t="str">
        <f>start!F17</f>
        <v>Clothing</v>
      </c>
      <c r="FG23" s="74" t="s">
        <v>151</v>
      </c>
      <c r="FH23" s="73">
        <f ca="1" t="shared" si="0"/>
        <v>981</v>
      </c>
      <c r="FI23" s="73" t="s">
        <v>152</v>
      </c>
      <c r="FJ23" s="75">
        <f ca="1" t="shared" si="1"/>
        <v>800</v>
      </c>
      <c r="FK23" s="76">
        <f>SUM(January:December!AI28:AI28)</f>
        <v>2178</v>
      </c>
    </row>
    <row r="24" spans="2:167" ht="13.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90"/>
      <c r="FF24" s="73" t="str">
        <f>start!F18</f>
        <v>Household</v>
      </c>
      <c r="FG24" s="74" t="s">
        <v>153</v>
      </c>
      <c r="FH24" s="73">
        <f ca="1" t="shared" si="0"/>
        <v>818</v>
      </c>
      <c r="FI24" s="73" t="s">
        <v>154</v>
      </c>
      <c r="FJ24" s="75">
        <f ca="1" t="shared" si="1"/>
        <v>700</v>
      </c>
      <c r="FK24" s="76">
        <f>SUM(January:December!AI29:AI29)</f>
        <v>2011</v>
      </c>
    </row>
    <row r="25" spans="2:167" ht="13.5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90"/>
      <c r="FF25" s="73" t="str">
        <f>start!F19</f>
        <v>Entertainment</v>
      </c>
      <c r="FG25" s="74" t="s">
        <v>155</v>
      </c>
      <c r="FH25" s="73">
        <f ca="1" t="shared" si="0"/>
        <v>893</v>
      </c>
      <c r="FI25" s="73" t="s">
        <v>156</v>
      </c>
      <c r="FJ25" s="75">
        <f ca="1" t="shared" si="1"/>
        <v>600</v>
      </c>
      <c r="FK25" s="76">
        <f>SUM(January:December!AI30:AI30)</f>
        <v>2137</v>
      </c>
    </row>
    <row r="26" spans="2:167" ht="13.5" customHeigh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90"/>
      <c r="FF26" s="73" t="str">
        <f>start!F20</f>
        <v>Dining Out</v>
      </c>
      <c r="FG26" s="74" t="s">
        <v>157</v>
      </c>
      <c r="FH26" s="73">
        <f ca="1" t="shared" si="0"/>
        <v>621</v>
      </c>
      <c r="FI26" s="73" t="s">
        <v>158</v>
      </c>
      <c r="FJ26" s="75">
        <f ca="1" t="shared" si="1"/>
        <v>600</v>
      </c>
      <c r="FK26" s="76">
        <f>SUM(January:December!AI31:AI31)</f>
        <v>2519.12</v>
      </c>
    </row>
    <row r="27" spans="2:167" ht="13.5" customHeight="1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90"/>
      <c r="FF27" s="73" t="str">
        <f>start!F21</f>
        <v>.. Other_2</v>
      </c>
      <c r="FG27" s="74" t="s">
        <v>159</v>
      </c>
      <c r="FH27" s="73">
        <f ca="1" t="shared" si="0"/>
        <v>0</v>
      </c>
      <c r="FI27" s="73" t="s">
        <v>160</v>
      </c>
      <c r="FJ27" s="75">
        <f ca="1" t="shared" si="1"/>
        <v>0</v>
      </c>
      <c r="FK27" s="76">
        <f>SUM(January:December!AI32:AI32)</f>
        <v>893</v>
      </c>
    </row>
    <row r="28" spans="2:167" ht="13.5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90"/>
      <c r="FF28" s="73" t="str">
        <f>start!F22</f>
        <v>.. Other_3</v>
      </c>
      <c r="FG28" s="74" t="s">
        <v>161</v>
      </c>
      <c r="FH28" s="73">
        <f ca="1" t="shared" si="0"/>
        <v>0</v>
      </c>
      <c r="FI28" s="73" t="s">
        <v>162</v>
      </c>
      <c r="FJ28" s="75">
        <f ca="1" t="shared" si="1"/>
        <v>0</v>
      </c>
      <c r="FK28" s="76">
        <f>SUM(January:December!AI33:AI33)</f>
        <v>515</v>
      </c>
    </row>
    <row r="29" spans="2:167" ht="13.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90"/>
      <c r="FF29" s="73" t="str">
        <f>start!F23</f>
        <v>.. Other_4</v>
      </c>
      <c r="FG29" s="74" t="s">
        <v>163</v>
      </c>
      <c r="FH29" s="73">
        <f ca="1" t="shared" si="0"/>
        <v>0</v>
      </c>
      <c r="FI29" s="73" t="s">
        <v>164</v>
      </c>
      <c r="FJ29" s="75">
        <f ca="1" t="shared" si="1"/>
        <v>0</v>
      </c>
      <c r="FK29" s="76">
        <f>SUM(January:December!AI34:AI34)</f>
        <v>22</v>
      </c>
    </row>
    <row r="30" spans="2:167" ht="13.5" customHeight="1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0"/>
      <c r="FF30" s="73" t="str">
        <f>start!F24</f>
        <v>.. Other_5</v>
      </c>
      <c r="FG30" s="74" t="s">
        <v>165</v>
      </c>
      <c r="FH30" s="73">
        <f ca="1" t="shared" si="0"/>
        <v>0</v>
      </c>
      <c r="FI30" s="73" t="s">
        <v>166</v>
      </c>
      <c r="FJ30" s="75">
        <f ca="1" t="shared" si="1"/>
        <v>0</v>
      </c>
      <c r="FK30" s="76">
        <f>SUM(January:December!AI35:AI35)</f>
        <v>321</v>
      </c>
    </row>
    <row r="31" spans="2:50" ht="13.5" customHeight="1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</row>
    <row r="32" spans="2:164" ht="13.5" customHeight="1">
      <c r="B32" s="82"/>
      <c r="C32" s="83"/>
      <c r="D32" s="83" t="s">
        <v>167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 t="s">
        <v>168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FF32" s="96" t="str">
        <f>INDEX($FO$3:$FO$14,$FO$1)</f>
        <v>January</v>
      </c>
      <c r="FG32" s="97"/>
      <c r="FH32" s="98"/>
    </row>
    <row r="33" spans="2:164" ht="13.5" customHeight="1">
      <c r="B33" s="85"/>
      <c r="C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99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90"/>
      <c r="FF33" s="100"/>
      <c r="FG33" s="101"/>
      <c r="FH33" s="102"/>
    </row>
    <row r="34" spans="2:164" ht="13.5" customHeight="1">
      <c r="B34" s="85"/>
      <c r="C34" s="86"/>
      <c r="D34" s="127" t="s">
        <v>52</v>
      </c>
      <c r="E34" s="127"/>
      <c r="F34" s="127"/>
      <c r="G34" s="127"/>
      <c r="H34" s="127"/>
      <c r="I34" s="127"/>
      <c r="J34" s="12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99"/>
      <c r="AL34" s="86"/>
      <c r="AM34" s="128" t="s">
        <v>169</v>
      </c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90"/>
      <c r="FF34" s="103"/>
      <c r="FG34" s="104"/>
      <c r="FH34" s="105"/>
    </row>
    <row r="35" spans="2:50" ht="13.5" customHeight="1">
      <c r="B35" s="85"/>
      <c r="C35" s="86"/>
      <c r="D35" s="127" t="s">
        <v>55</v>
      </c>
      <c r="E35" s="127"/>
      <c r="F35" s="127"/>
      <c r="G35" s="127"/>
      <c r="H35" s="127"/>
      <c r="I35" s="127"/>
      <c r="J35" s="12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99"/>
      <c r="AL35" s="86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90"/>
    </row>
    <row r="36" spans="2:50" ht="13.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99"/>
      <c r="AL36" s="86"/>
      <c r="AM36" s="122" t="s">
        <v>36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90"/>
    </row>
    <row r="37" spans="2:50" ht="13.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99"/>
      <c r="AL37" s="86"/>
      <c r="AR37" s="71" t="s">
        <v>170</v>
      </c>
      <c r="AX37" s="90"/>
    </row>
    <row r="38" spans="2:50" ht="13.5" customHeight="1">
      <c r="B38" s="85"/>
      <c r="C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99"/>
      <c r="AL38" s="86"/>
      <c r="AM38" s="129">
        <f>VLOOKUP(AM36,FF1:FK30,6,FALSE)</f>
        <v>252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90"/>
    </row>
    <row r="39" spans="2:50" ht="13.5" customHeight="1">
      <c r="B39" s="85"/>
      <c r="C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99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90"/>
    </row>
    <row r="40" spans="2:50" ht="13.5" customHeigh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99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90"/>
    </row>
    <row r="41" spans="2:50" ht="13.5" customHeight="1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99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90"/>
    </row>
    <row r="42" spans="2:50" ht="13.5" customHeight="1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99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90"/>
    </row>
    <row r="43" spans="2:50" ht="13.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99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90"/>
    </row>
    <row r="44" spans="2:50" ht="13.5" customHeight="1">
      <c r="B44" s="103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8"/>
    </row>
  </sheetData>
  <sheetProtection sheet="1" objects="1" scenarios="1"/>
  <mergeCells count="28">
    <mergeCell ref="AM38:AW38"/>
    <mergeCell ref="AF14:AG14"/>
    <mergeCell ref="AH14:AO14"/>
    <mergeCell ref="D34:J34"/>
    <mergeCell ref="AM34:AW35"/>
    <mergeCell ref="D35:J35"/>
    <mergeCell ref="AM36:AW36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T7:Y7"/>
    <mergeCell ref="Z7:AB7"/>
    <mergeCell ref="AD7:AI7"/>
    <mergeCell ref="T8:Y8"/>
    <mergeCell ref="Z8:AB8"/>
    <mergeCell ref="AD8:AI8"/>
    <mergeCell ref="G2:M3"/>
    <mergeCell ref="T5:Z5"/>
    <mergeCell ref="AD5:AI5"/>
    <mergeCell ref="T6:Y6"/>
    <mergeCell ref="Z6:AB6"/>
    <mergeCell ref="AD6:AI6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109" t="s">
        <v>53</v>
      </c>
      <c r="E2" s="109"/>
      <c r="F2" s="109"/>
      <c r="G2" s="110">
        <v>12000</v>
      </c>
      <c r="H2" s="110"/>
      <c r="I2" s="110"/>
      <c r="J2" s="111" t="str">
        <f>"+ "&amp;start!H11</f>
        <v>+ Income_1</v>
      </c>
      <c r="K2" s="111"/>
      <c r="L2" s="111"/>
      <c r="M2" s="110">
        <v>3500.25</v>
      </c>
      <c r="N2" s="110"/>
      <c r="O2" s="110"/>
      <c r="P2" s="111" t="str">
        <f>"+ "&amp;start!H12</f>
        <v>+ Income_2</v>
      </c>
      <c r="Q2" s="111"/>
      <c r="R2" s="111"/>
      <c r="S2" s="110">
        <v>10151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27151.45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Fri</v>
      </c>
      <c r="E4" s="36" t="str">
        <f t="shared" si="1"/>
        <v>Sat</v>
      </c>
      <c r="F4" s="36" t="str">
        <f t="shared" si="1"/>
        <v>Sun</v>
      </c>
      <c r="G4" s="36" t="str">
        <f t="shared" si="1"/>
        <v>Mon</v>
      </c>
      <c r="H4" s="36" t="str">
        <f t="shared" si="1"/>
        <v>Tue</v>
      </c>
      <c r="I4" s="36" t="str">
        <f t="shared" si="1"/>
        <v>Wed</v>
      </c>
      <c r="J4" s="36" t="str">
        <f t="shared" si="1"/>
        <v>Thu</v>
      </c>
      <c r="K4" s="36" t="str">
        <f t="shared" si="1"/>
        <v>Fri</v>
      </c>
      <c r="L4" s="36" t="str">
        <f t="shared" si="1"/>
        <v>Sat</v>
      </c>
      <c r="M4" s="36" t="str">
        <f t="shared" si="1"/>
        <v>Sun</v>
      </c>
      <c r="N4" s="36" t="str">
        <f t="shared" si="1"/>
        <v>Mon</v>
      </c>
      <c r="O4" s="36" t="str">
        <f t="shared" si="1"/>
        <v>Tue</v>
      </c>
      <c r="P4" s="36" t="str">
        <f t="shared" si="1"/>
        <v>Wed</v>
      </c>
      <c r="Q4" s="36" t="str">
        <f t="shared" si="1"/>
        <v>Thu</v>
      </c>
      <c r="R4" s="36" t="str">
        <f t="shared" si="1"/>
        <v>Fri</v>
      </c>
      <c r="S4" s="36" t="str">
        <f t="shared" si="1"/>
        <v>Sat</v>
      </c>
      <c r="T4" s="36" t="str">
        <f t="shared" si="1"/>
        <v>Sun</v>
      </c>
      <c r="U4" s="36" t="str">
        <f t="shared" si="1"/>
        <v>Mon</v>
      </c>
      <c r="V4" s="36" t="str">
        <f t="shared" si="1"/>
        <v>Tue</v>
      </c>
      <c r="W4" s="36" t="str">
        <f t="shared" si="1"/>
        <v>Wed</v>
      </c>
      <c r="X4" s="36" t="str">
        <f t="shared" si="1"/>
        <v>Thu</v>
      </c>
      <c r="Y4" s="36" t="str">
        <f t="shared" si="1"/>
        <v>Fri</v>
      </c>
      <c r="Z4" s="36" t="str">
        <f t="shared" si="1"/>
        <v>Sat</v>
      </c>
      <c r="AA4" s="36" t="str">
        <f t="shared" si="1"/>
        <v>Sun</v>
      </c>
      <c r="AB4" s="36" t="str">
        <f t="shared" si="1"/>
        <v>Mon</v>
      </c>
      <c r="AC4" s="36" t="str">
        <f t="shared" si="1"/>
        <v>Tue</v>
      </c>
      <c r="AD4" s="36" t="str">
        <f t="shared" si="1"/>
        <v>Wed</v>
      </c>
      <c r="AE4" s="36" t="str">
        <f t="shared" si="1"/>
        <v>Thu</v>
      </c>
      <c r="AF4" s="36" t="str">
        <f t="shared" si="1"/>
        <v>Fri</v>
      </c>
      <c r="AG4" s="36" t="str">
        <f t="shared" si="1"/>
        <v>Sat</v>
      </c>
      <c r="AH4" s="36" t="str">
        <f t="shared" si="1"/>
        <v>Sun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/>
      <c r="K9" s="52"/>
      <c r="L9" s="52">
        <v>74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74</v>
      </c>
      <c r="AJ9" s="44">
        <f t="shared" si="3"/>
        <v>1</v>
      </c>
      <c r="AK9" s="44">
        <f t="shared" si="4"/>
        <v>74</v>
      </c>
      <c r="AL9" s="49">
        <f t="shared" si="5"/>
        <v>6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5486</v>
      </c>
    </row>
    <row r="22" spans="1:38" ht="16.5" customHeight="1">
      <c r="A22" s="114" t="s">
        <v>72</v>
      </c>
      <c r="B22" s="59" t="str">
        <f>start!F11</f>
        <v>Credit Card_1</v>
      </c>
      <c r="C22" s="46">
        <v>4000</v>
      </c>
      <c r="D22" s="47">
        <v>51.03967334096517</v>
      </c>
      <c r="E22" s="47">
        <v>260.5395321029679</v>
      </c>
      <c r="F22" s="47"/>
      <c r="G22" s="47">
        <v>39.755275630431306</v>
      </c>
      <c r="H22" s="47">
        <v>209.1996657981113</v>
      </c>
      <c r="I22" s="47">
        <v>119.56269072019977</v>
      </c>
      <c r="J22" s="47">
        <v>175.64919345748132</v>
      </c>
      <c r="K22" s="47">
        <v>289.8488528060177</v>
      </c>
      <c r="L22" s="47"/>
      <c r="M22" s="47"/>
      <c r="N22" s="47"/>
      <c r="O22" s="47">
        <v>237.22927947296338</v>
      </c>
      <c r="P22" s="47">
        <v>148.62274657031486</v>
      </c>
      <c r="Q22" s="47">
        <v>22.919683535972403</v>
      </c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4213.432566208945</v>
      </c>
      <c r="AJ22" s="44">
        <f t="shared" si="3"/>
        <v>21</v>
      </c>
      <c r="AK22" s="44">
        <f t="shared" si="4"/>
        <v>200.63964600994976</v>
      </c>
      <c r="AL22" s="49">
        <f t="shared" si="5"/>
        <v>-213.432566208945</v>
      </c>
    </row>
    <row r="23" spans="1:38" ht="16.5" customHeight="1">
      <c r="A23" s="114"/>
      <c r="B23" s="60" t="str">
        <f>start!F12</f>
        <v>Credit Card_2</v>
      </c>
      <c r="C23" s="51">
        <v>4000</v>
      </c>
      <c r="D23" s="52">
        <v>161.155408760825</v>
      </c>
      <c r="E23" s="52">
        <v>270.77271769672194</v>
      </c>
      <c r="F23" s="52">
        <v>45.32076173326699</v>
      </c>
      <c r="G23" s="52">
        <v>173.74862371228815</v>
      </c>
      <c r="H23" s="52"/>
      <c r="I23" s="52"/>
      <c r="J23" s="52"/>
      <c r="K23" s="52">
        <v>75.255835790866</v>
      </c>
      <c r="L23" s="52">
        <v>252.50493544567928</v>
      </c>
      <c r="M23" s="52">
        <v>107.69894327410603</v>
      </c>
      <c r="N23" s="52"/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3187.831067445668</v>
      </c>
      <c r="AJ23" s="44">
        <f t="shared" si="3"/>
        <v>19</v>
      </c>
      <c r="AK23" s="44">
        <f t="shared" si="4"/>
        <v>167.78058249714041</v>
      </c>
      <c r="AL23" s="49">
        <f t="shared" si="5"/>
        <v>812.1689325543321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>
        <v>2000</v>
      </c>
      <c r="D25" s="52"/>
      <c r="E25" s="52"/>
      <c r="F25" s="52">
        <v>350</v>
      </c>
      <c r="G25" s="52"/>
      <c r="H25" s="52"/>
      <c r="I25" s="52"/>
      <c r="J25" s="52"/>
      <c r="K25" s="52"/>
      <c r="L25" s="52"/>
      <c r="M25" s="52">
        <v>400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/>
      <c r="Y25" s="52"/>
      <c r="Z25" s="52"/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1247</v>
      </c>
      <c r="AJ25" s="44">
        <f t="shared" si="3"/>
        <v>6</v>
      </c>
      <c r="AK25" s="44">
        <f t="shared" si="4"/>
        <v>207.83333333333334</v>
      </c>
      <c r="AL25" s="49">
        <f t="shared" si="5"/>
        <v>753</v>
      </c>
    </row>
    <row r="26" spans="1:38" ht="16.5" customHeight="1">
      <c r="A26" s="114"/>
      <c r="B26" s="60" t="str">
        <f>start!F15</f>
        <v>Auto</v>
      </c>
      <c r="C26" s="51">
        <v>200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65</v>
      </c>
      <c r="AJ26" s="44">
        <f t="shared" si="3"/>
        <v>1</v>
      </c>
      <c r="AK26" s="44">
        <f t="shared" si="4"/>
        <v>65</v>
      </c>
      <c r="AL26" s="49">
        <f t="shared" si="5"/>
        <v>135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>
        <v>800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/>
      <c r="N28" s="52"/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/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981</v>
      </c>
      <c r="AJ28" s="44">
        <f t="shared" si="3"/>
        <v>6</v>
      </c>
      <c r="AK28" s="44">
        <f t="shared" si="4"/>
        <v>163.5</v>
      </c>
      <c r="AL28" s="49">
        <f t="shared" si="5"/>
        <v>-181</v>
      </c>
    </row>
    <row r="29" spans="1:38" ht="16.5" customHeight="1">
      <c r="A29" s="114"/>
      <c r="B29" s="60" t="str">
        <f>start!F18</f>
        <v>Household</v>
      </c>
      <c r="C29" s="51">
        <v>700</v>
      </c>
      <c r="D29" s="52"/>
      <c r="E29" s="52"/>
      <c r="F29" s="52"/>
      <c r="G29" s="52"/>
      <c r="H29" s="52"/>
      <c r="I29" s="52">
        <v>500</v>
      </c>
      <c r="J29" s="52"/>
      <c r="K29" s="52"/>
      <c r="L29" s="52"/>
      <c r="M29" s="52"/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300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818</v>
      </c>
      <c r="AJ29" s="44">
        <f t="shared" si="3"/>
        <v>3</v>
      </c>
      <c r="AK29" s="44">
        <f t="shared" si="4"/>
        <v>272.6666666666667</v>
      </c>
      <c r="AL29" s="49">
        <f t="shared" si="5"/>
        <v>-118</v>
      </c>
    </row>
    <row r="30" spans="1:38" ht="16.5" customHeight="1">
      <c r="A30" s="114"/>
      <c r="B30" s="60" t="str">
        <f>start!F19</f>
        <v>Entertainment</v>
      </c>
      <c r="C30" s="51">
        <v>600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/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893</v>
      </c>
      <c r="AJ30" s="44">
        <f t="shared" si="3"/>
        <v>8</v>
      </c>
      <c r="AK30" s="44">
        <f t="shared" si="4"/>
        <v>111.625</v>
      </c>
      <c r="AL30" s="49">
        <f t="shared" si="5"/>
        <v>-293</v>
      </c>
    </row>
    <row r="31" spans="1:38" ht="16.5" customHeight="1">
      <c r="A31" s="114"/>
      <c r="B31" s="60" t="str">
        <f>start!F20</f>
        <v>Dining Out</v>
      </c>
      <c r="C31" s="51">
        <v>600</v>
      </c>
      <c r="D31" s="52"/>
      <c r="E31" s="52"/>
      <c r="F31" s="52"/>
      <c r="G31" s="52"/>
      <c r="H31" s="52">
        <v>120</v>
      </c>
      <c r="I31" s="52"/>
      <c r="J31" s="52"/>
      <c r="K31" s="52"/>
      <c r="L31" s="52"/>
      <c r="M31" s="52"/>
      <c r="N31" s="52">
        <v>21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/>
      <c r="Y31" s="52"/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621</v>
      </c>
      <c r="AJ31" s="44">
        <f t="shared" si="3"/>
        <v>5</v>
      </c>
      <c r="AK31" s="44">
        <f t="shared" si="4"/>
        <v>124.2</v>
      </c>
      <c r="AL31" s="49">
        <f t="shared" si="5"/>
        <v>-21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12026.263633654613</v>
      </c>
    </row>
    <row r="36" spans="1:38" ht="16.5" customHeight="1">
      <c r="A36" s="27"/>
      <c r="C36" s="62">
        <f>SUM(C6:C35)</f>
        <v>18600</v>
      </c>
      <c r="AK36" s="63" t="s">
        <v>73</v>
      </c>
      <c r="AL36" s="64">
        <f>SUM(AL6:AL35)</f>
        <v>1087.736366345387</v>
      </c>
    </row>
    <row r="45" ht="217.5" customHeight="1"/>
  </sheetData>
  <sheetProtection sheet="1" objects="1" scenarios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109" t="s">
        <v>53</v>
      </c>
      <c r="E2" s="109"/>
      <c r="F2" s="109"/>
      <c r="G2" s="110">
        <v>8000</v>
      </c>
      <c r="H2" s="110"/>
      <c r="I2" s="110"/>
      <c r="J2" s="111" t="str">
        <f>"+ "&amp;start!H11</f>
        <v>+ Income_1</v>
      </c>
      <c r="K2" s="111"/>
      <c r="L2" s="111"/>
      <c r="M2" s="110">
        <v>4000</v>
      </c>
      <c r="N2" s="110"/>
      <c r="O2" s="110"/>
      <c r="P2" s="111" t="str">
        <f>"+ "&amp;start!H12</f>
        <v>+ Income_2</v>
      </c>
      <c r="Q2" s="111"/>
      <c r="R2" s="111"/>
      <c r="S2" s="110">
        <v>1015.65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14515.85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>
        <v>85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85</v>
      </c>
      <c r="AJ9" s="44">
        <f t="shared" si="3"/>
        <v>1</v>
      </c>
      <c r="AK9" s="44">
        <f t="shared" si="4"/>
        <v>85</v>
      </c>
      <c r="AL9" s="49">
        <f t="shared" si="5"/>
        <v>-5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5497</v>
      </c>
    </row>
    <row r="22" spans="1:38" ht="16.5" customHeight="1">
      <c r="A22" s="114" t="s">
        <v>72</v>
      </c>
      <c r="B22" s="59" t="str">
        <f>start!F11</f>
        <v>Credit Card_1</v>
      </c>
      <c r="C22" s="46">
        <v>7500</v>
      </c>
      <c r="D22" s="47">
        <v>51.03967334096517</v>
      </c>
      <c r="E22" s="47">
        <v>260.5395321029679</v>
      </c>
      <c r="F22" s="47"/>
      <c r="G22" s="47">
        <v>39.755275630431306</v>
      </c>
      <c r="H22" s="47"/>
      <c r="I22" s="47"/>
      <c r="J22" s="47"/>
      <c r="K22" s="47">
        <v>2</v>
      </c>
      <c r="L22" s="47">
        <v>5</v>
      </c>
      <c r="M22" s="47"/>
      <c r="N22" s="47"/>
      <c r="O22" s="47"/>
      <c r="P22" s="47">
        <v>148.62274657031486</v>
      </c>
      <c r="Q22" s="47"/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3166.023200418199</v>
      </c>
      <c r="AJ22" s="44">
        <f t="shared" si="3"/>
        <v>17</v>
      </c>
      <c r="AK22" s="44">
        <f t="shared" si="4"/>
        <v>186.23665884812934</v>
      </c>
      <c r="AL22" s="49">
        <f t="shared" si="5"/>
        <v>4333.976799581801</v>
      </c>
    </row>
    <row r="23" spans="1:38" ht="16.5" customHeight="1">
      <c r="A23" s="114"/>
      <c r="B23" s="60" t="str">
        <f>start!F12</f>
        <v>Credit Card_2</v>
      </c>
      <c r="C23" s="51">
        <v>1200</v>
      </c>
      <c r="D23" s="52">
        <v>161.155408760825</v>
      </c>
      <c r="E23" s="52"/>
      <c r="F23" s="52">
        <v>45.32076173326699</v>
      </c>
      <c r="G23" s="52">
        <v>173.74862371228815</v>
      </c>
      <c r="H23" s="52"/>
      <c r="I23" s="52"/>
      <c r="J23" s="52"/>
      <c r="K23" s="52">
        <v>2</v>
      </c>
      <c r="L23" s="52"/>
      <c r="M23" s="52">
        <v>351</v>
      </c>
      <c r="N23" s="52">
        <v>651</v>
      </c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3485.5986352382947</v>
      </c>
      <c r="AJ23" s="44">
        <f t="shared" si="3"/>
        <v>18</v>
      </c>
      <c r="AK23" s="44">
        <f t="shared" si="4"/>
        <v>193.6443686243497</v>
      </c>
      <c r="AL23" s="49">
        <f t="shared" si="5"/>
        <v>-2285.5986352382947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>
        <v>1</v>
      </c>
      <c r="L24" s="52">
        <v>2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>
        <v>351</v>
      </c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354</v>
      </c>
      <c r="AJ24" s="44">
        <f t="shared" si="3"/>
        <v>3</v>
      </c>
      <c r="AK24" s="44">
        <f t="shared" si="4"/>
        <v>118</v>
      </c>
      <c r="AL24" s="49">
        <f t="shared" si="5"/>
        <v>-354</v>
      </c>
    </row>
    <row r="25" spans="1:38" ht="16.5" customHeight="1">
      <c r="A25" s="114"/>
      <c r="B25" s="60" t="str">
        <f>start!F14</f>
        <v>Groceries</v>
      </c>
      <c r="C25" s="51">
        <v>1250</v>
      </c>
      <c r="D25" s="52"/>
      <c r="E25" s="52"/>
      <c r="F25" s="52">
        <v>350</v>
      </c>
      <c r="G25" s="52"/>
      <c r="H25" s="52"/>
      <c r="I25" s="52"/>
      <c r="J25" s="52"/>
      <c r="K25" s="52"/>
      <c r="L25" s="52">
        <v>1</v>
      </c>
      <c r="M25" s="52">
        <v>32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>
        <v>35</v>
      </c>
      <c r="Y25" s="52">
        <v>351</v>
      </c>
      <c r="Z25" s="52">
        <v>31</v>
      </c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1297</v>
      </c>
      <c r="AJ25" s="44">
        <f t="shared" si="3"/>
        <v>10</v>
      </c>
      <c r="AK25" s="44">
        <f t="shared" si="4"/>
        <v>129.7</v>
      </c>
      <c r="AL25" s="49">
        <f t="shared" si="5"/>
        <v>-47</v>
      </c>
    </row>
    <row r="26" spans="1:38" ht="16.5" customHeight="1">
      <c r="A26" s="114"/>
      <c r="B26" s="60" t="str">
        <f>start!F15</f>
        <v>Auto</v>
      </c>
      <c r="C26" s="51">
        <v>550</v>
      </c>
      <c r="D26" s="52"/>
      <c r="E26" s="52"/>
      <c r="F26" s="52"/>
      <c r="G26" s="52"/>
      <c r="H26" s="52"/>
      <c r="I26" s="52"/>
      <c r="J26" s="52"/>
      <c r="K26" s="52"/>
      <c r="L26" s="52"/>
      <c r="M26" s="52">
        <v>1</v>
      </c>
      <c r="N26" s="52">
        <v>3</v>
      </c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>
        <v>132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201</v>
      </c>
      <c r="AJ26" s="44">
        <f t="shared" si="3"/>
        <v>4</v>
      </c>
      <c r="AK26" s="44">
        <f t="shared" si="4"/>
        <v>50.25</v>
      </c>
      <c r="AL26" s="49">
        <f t="shared" si="5"/>
        <v>349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>
        <v>21</v>
      </c>
      <c r="O27" s="52">
        <v>3</v>
      </c>
      <c r="P27" s="52"/>
      <c r="Q27" s="52"/>
      <c r="R27" s="52"/>
      <c r="S27" s="52"/>
      <c r="T27" s="52"/>
      <c r="U27" s="52"/>
      <c r="V27" s="52"/>
      <c r="W27" s="52"/>
      <c r="X27" s="52">
        <v>1</v>
      </c>
      <c r="Y27" s="52">
        <v>213</v>
      </c>
      <c r="Z27" s="52">
        <v>1</v>
      </c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239</v>
      </c>
      <c r="AJ27" s="44">
        <f t="shared" si="3"/>
        <v>5</v>
      </c>
      <c r="AK27" s="44">
        <f t="shared" si="4"/>
        <v>47.8</v>
      </c>
      <c r="AL27" s="49">
        <f t="shared" si="5"/>
        <v>-239</v>
      </c>
    </row>
    <row r="28" spans="1:38" ht="16.5" customHeight="1">
      <c r="A28" s="114"/>
      <c r="B28" s="60" t="str">
        <f>start!F17</f>
        <v>Clothing</v>
      </c>
      <c r="C28" s="51">
        <v>700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>
        <v>1</v>
      </c>
      <c r="N28" s="52">
        <v>212</v>
      </c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>
        <v>3</v>
      </c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1197</v>
      </c>
      <c r="AJ28" s="44">
        <f t="shared" si="3"/>
        <v>9</v>
      </c>
      <c r="AK28" s="44">
        <f t="shared" si="4"/>
        <v>133</v>
      </c>
      <c r="AL28" s="49">
        <f t="shared" si="5"/>
        <v>-497</v>
      </c>
    </row>
    <row r="29" spans="1:38" ht="16.5" customHeight="1">
      <c r="A29" s="114"/>
      <c r="B29" s="60" t="str">
        <f>start!F18</f>
        <v>Household</v>
      </c>
      <c r="C29" s="51">
        <v>650</v>
      </c>
      <c r="D29" s="52"/>
      <c r="E29" s="52"/>
      <c r="F29" s="52"/>
      <c r="G29" s="52"/>
      <c r="H29" s="52"/>
      <c r="I29" s="52">
        <v>500</v>
      </c>
      <c r="J29" s="52"/>
      <c r="K29" s="52"/>
      <c r="L29" s="52">
        <v>1</v>
      </c>
      <c r="M29" s="52">
        <v>32</v>
      </c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321</v>
      </c>
      <c r="Y29" s="52">
        <v>321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1193</v>
      </c>
      <c r="AJ29" s="44">
        <f t="shared" si="3"/>
        <v>6</v>
      </c>
      <c r="AK29" s="44">
        <f t="shared" si="4"/>
        <v>198.83333333333334</v>
      </c>
      <c r="AL29" s="49">
        <f t="shared" si="5"/>
        <v>-543</v>
      </c>
    </row>
    <row r="30" spans="1:38" ht="16.5" customHeight="1">
      <c r="A30" s="114"/>
      <c r="B30" s="60" t="str">
        <f>start!F19</f>
        <v>Entertainment</v>
      </c>
      <c r="C30" s="51">
        <v>500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>
        <v>351</v>
      </c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1244</v>
      </c>
      <c r="AJ30" s="44">
        <f t="shared" si="3"/>
        <v>9</v>
      </c>
      <c r="AK30" s="44">
        <f t="shared" si="4"/>
        <v>138.22222222222223</v>
      </c>
      <c r="AL30" s="49">
        <f t="shared" si="5"/>
        <v>-744</v>
      </c>
    </row>
    <row r="31" spans="1:38" ht="16.5" customHeight="1">
      <c r="A31" s="114"/>
      <c r="B31" s="60" t="str">
        <f>start!F20</f>
        <v>Dining Out</v>
      </c>
      <c r="C31" s="51">
        <v>352</v>
      </c>
      <c r="D31" s="52"/>
      <c r="E31" s="52"/>
      <c r="F31" s="52"/>
      <c r="G31" s="52"/>
      <c r="H31" s="52">
        <v>120</v>
      </c>
      <c r="I31" s="52"/>
      <c r="J31" s="52"/>
      <c r="K31" s="52"/>
      <c r="L31" s="52">
        <v>3</v>
      </c>
      <c r="M31" s="52">
        <v>0.12</v>
      </c>
      <c r="N31" s="52">
        <v>132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>
        <v>312</v>
      </c>
      <c r="Y31" s="52">
        <v>851</v>
      </c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1898.12</v>
      </c>
      <c r="AJ31" s="44">
        <f t="shared" si="3"/>
        <v>9</v>
      </c>
      <c r="AK31" s="44">
        <f t="shared" si="4"/>
        <v>210.9022222222222</v>
      </c>
      <c r="AL31" s="49">
        <f t="shared" si="5"/>
        <v>-1546.12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>
        <v>1</v>
      </c>
      <c r="O32" s="52">
        <v>32</v>
      </c>
      <c r="P32" s="52"/>
      <c r="Q32" s="52"/>
      <c r="R32" s="52"/>
      <c r="S32" s="52"/>
      <c r="T32" s="52"/>
      <c r="U32" s="52"/>
      <c r="V32" s="52">
        <v>4</v>
      </c>
      <c r="W32" s="52">
        <v>841</v>
      </c>
      <c r="X32" s="52">
        <v>15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893</v>
      </c>
      <c r="AJ32" s="44">
        <f t="shared" si="3"/>
        <v>5</v>
      </c>
      <c r="AK32" s="44">
        <f t="shared" si="4"/>
        <v>178.6</v>
      </c>
      <c r="AL32" s="49">
        <f t="shared" si="5"/>
        <v>-893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>
        <v>1</v>
      </c>
      <c r="O33" s="52">
        <v>2</v>
      </c>
      <c r="P33" s="52"/>
      <c r="Q33" s="52"/>
      <c r="R33" s="52"/>
      <c r="S33" s="52"/>
      <c r="T33" s="52"/>
      <c r="U33" s="52"/>
      <c r="V33" s="52">
        <v>512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515</v>
      </c>
      <c r="AJ33" s="44">
        <f t="shared" si="3"/>
        <v>3</v>
      </c>
      <c r="AK33" s="44">
        <f t="shared" si="4"/>
        <v>171.66666666666666</v>
      </c>
      <c r="AL33" s="49">
        <f t="shared" si="5"/>
        <v>-515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>
        <v>21</v>
      </c>
      <c r="O34" s="52"/>
      <c r="P34" s="52"/>
      <c r="Q34" s="52"/>
      <c r="R34" s="52"/>
      <c r="S34" s="52"/>
      <c r="T34" s="52"/>
      <c r="U34" s="52">
        <v>1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22</v>
      </c>
      <c r="AJ34" s="44">
        <f t="shared" si="3"/>
        <v>2</v>
      </c>
      <c r="AK34" s="44">
        <f t="shared" si="4"/>
        <v>11</v>
      </c>
      <c r="AL34" s="49">
        <f t="shared" si="5"/>
        <v>-22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>
        <v>321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321</v>
      </c>
      <c r="AJ35" s="44">
        <f t="shared" si="3"/>
        <v>1</v>
      </c>
      <c r="AK35" s="44">
        <f t="shared" si="4"/>
        <v>321</v>
      </c>
      <c r="AL35" s="49">
        <f t="shared" si="5"/>
        <v>-321</v>
      </c>
      <c r="AN35" s="58">
        <f>SUM(AI22:AI35)</f>
        <v>16025.741835656492</v>
      </c>
    </row>
    <row r="36" spans="1:38" ht="16.5" customHeight="1">
      <c r="A36" s="27"/>
      <c r="C36" s="62">
        <f>SUM(C6:C35)</f>
        <v>18402</v>
      </c>
      <c r="AK36" s="63" t="s">
        <v>73</v>
      </c>
      <c r="AL36" s="64">
        <f>SUM(AL6:AL35)</f>
        <v>-3120.7418356564935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Thu</v>
      </c>
      <c r="E4" s="36" t="str">
        <f t="shared" si="1"/>
        <v>Fri</v>
      </c>
      <c r="F4" s="36" t="str">
        <f t="shared" si="1"/>
        <v>Sat</v>
      </c>
      <c r="G4" s="36" t="str">
        <f t="shared" si="1"/>
        <v>Sun</v>
      </c>
      <c r="H4" s="36" t="str">
        <f t="shared" si="1"/>
        <v>Mon</v>
      </c>
      <c r="I4" s="36" t="str">
        <f t="shared" si="1"/>
        <v>Tue</v>
      </c>
      <c r="J4" s="36" t="str">
        <f t="shared" si="1"/>
        <v>Wed</v>
      </c>
      <c r="K4" s="36" t="str">
        <f t="shared" si="1"/>
        <v>Thu</v>
      </c>
      <c r="L4" s="36" t="str">
        <f t="shared" si="1"/>
        <v>Fri</v>
      </c>
      <c r="M4" s="36" t="str">
        <f t="shared" si="1"/>
        <v>Sat</v>
      </c>
      <c r="N4" s="36" t="str">
        <f t="shared" si="1"/>
        <v>Sun</v>
      </c>
      <c r="O4" s="36" t="str">
        <f t="shared" si="1"/>
        <v>Mon</v>
      </c>
      <c r="P4" s="36" t="str">
        <f t="shared" si="1"/>
        <v>Tue</v>
      </c>
      <c r="Q4" s="36" t="str">
        <f t="shared" si="1"/>
        <v>Wed</v>
      </c>
      <c r="R4" s="36" t="str">
        <f t="shared" si="1"/>
        <v>Thu</v>
      </c>
      <c r="S4" s="36" t="str">
        <f t="shared" si="1"/>
        <v>Fri</v>
      </c>
      <c r="T4" s="36" t="str">
        <f t="shared" si="1"/>
        <v>Sat</v>
      </c>
      <c r="U4" s="36" t="str">
        <f t="shared" si="1"/>
        <v>Sun</v>
      </c>
      <c r="V4" s="36" t="str">
        <f t="shared" si="1"/>
        <v>Mon</v>
      </c>
      <c r="W4" s="36" t="str">
        <f t="shared" si="1"/>
        <v>Tue</v>
      </c>
      <c r="X4" s="36" t="str">
        <f t="shared" si="1"/>
        <v>Wed</v>
      </c>
      <c r="Y4" s="36" t="str">
        <f t="shared" si="1"/>
        <v>Thu</v>
      </c>
      <c r="Z4" s="36" t="str">
        <f t="shared" si="1"/>
        <v>Fri</v>
      </c>
      <c r="AA4" s="36" t="str">
        <f t="shared" si="1"/>
        <v>Sat</v>
      </c>
      <c r="AB4" s="36" t="str">
        <f t="shared" si="1"/>
        <v>Sun</v>
      </c>
      <c r="AC4" s="36" t="str">
        <f t="shared" si="1"/>
        <v>Mon</v>
      </c>
      <c r="AD4" s="36" t="str">
        <f t="shared" si="1"/>
        <v>Tue</v>
      </c>
      <c r="AE4" s="36" t="str">
        <f t="shared" si="1"/>
        <v>Wed</v>
      </c>
      <c r="AF4" s="36" t="str">
        <f t="shared" si="1"/>
        <v>Thu</v>
      </c>
      <c r="AG4" s="36" t="str">
        <f t="shared" si="1"/>
        <v>Fri</v>
      </c>
      <c r="AH4" s="36" t="str">
        <f t="shared" si="1"/>
        <v>Sat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Sat</v>
      </c>
      <c r="E4" s="36" t="str">
        <f t="shared" si="1"/>
        <v>Sun</v>
      </c>
      <c r="F4" s="36" t="str">
        <f t="shared" si="1"/>
        <v>Mon</v>
      </c>
      <c r="G4" s="36" t="str">
        <f t="shared" si="1"/>
        <v>Tue</v>
      </c>
      <c r="H4" s="36" t="str">
        <f t="shared" si="1"/>
        <v>Wed</v>
      </c>
      <c r="I4" s="36" t="str">
        <f t="shared" si="1"/>
        <v>Thu</v>
      </c>
      <c r="J4" s="36" t="str">
        <f t="shared" si="1"/>
        <v>Fri</v>
      </c>
      <c r="K4" s="36" t="str">
        <f t="shared" si="1"/>
        <v>Sat</v>
      </c>
      <c r="L4" s="36" t="str">
        <f t="shared" si="1"/>
        <v>Sun</v>
      </c>
      <c r="M4" s="36" t="str">
        <f t="shared" si="1"/>
        <v>Mon</v>
      </c>
      <c r="N4" s="36" t="str">
        <f t="shared" si="1"/>
        <v>Tue</v>
      </c>
      <c r="O4" s="36" t="str">
        <f t="shared" si="1"/>
        <v>Wed</v>
      </c>
      <c r="P4" s="36" t="str">
        <f t="shared" si="1"/>
        <v>Thu</v>
      </c>
      <c r="Q4" s="36" t="str">
        <f t="shared" si="1"/>
        <v>Fri</v>
      </c>
      <c r="R4" s="36" t="str">
        <f t="shared" si="1"/>
        <v>Sat</v>
      </c>
      <c r="S4" s="36" t="str">
        <f t="shared" si="1"/>
        <v>Sun</v>
      </c>
      <c r="T4" s="36" t="str">
        <f t="shared" si="1"/>
        <v>Mon</v>
      </c>
      <c r="U4" s="36" t="str">
        <f t="shared" si="1"/>
        <v>Tue</v>
      </c>
      <c r="V4" s="36" t="str">
        <f t="shared" si="1"/>
        <v>Wed</v>
      </c>
      <c r="W4" s="36" t="str">
        <f t="shared" si="1"/>
        <v>Thu</v>
      </c>
      <c r="X4" s="36" t="str">
        <f t="shared" si="1"/>
        <v>Fri</v>
      </c>
      <c r="Y4" s="36" t="str">
        <f t="shared" si="1"/>
        <v>Sat</v>
      </c>
      <c r="Z4" s="36" t="str">
        <f t="shared" si="1"/>
        <v>Sun</v>
      </c>
      <c r="AA4" s="36" t="str">
        <f t="shared" si="1"/>
        <v>Mon</v>
      </c>
      <c r="AB4" s="36" t="str">
        <f t="shared" si="1"/>
        <v>Tue</v>
      </c>
      <c r="AC4" s="36" t="str">
        <f t="shared" si="1"/>
        <v>Wed</v>
      </c>
      <c r="AD4" s="36" t="str">
        <f t="shared" si="1"/>
        <v>Thu</v>
      </c>
      <c r="AE4" s="36" t="str">
        <f t="shared" si="1"/>
        <v>Fri</v>
      </c>
      <c r="AF4" s="36" t="str">
        <f t="shared" si="1"/>
        <v>Sat</v>
      </c>
      <c r="AG4" s="36" t="str">
        <f t="shared" si="1"/>
        <v>Sun</v>
      </c>
      <c r="AH4" s="36" t="str">
        <f t="shared" si="1"/>
        <v>Mon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Tue</v>
      </c>
      <c r="E4" s="36" t="str">
        <f t="shared" si="1"/>
        <v>Wed</v>
      </c>
      <c r="F4" s="36" t="str">
        <f t="shared" si="1"/>
        <v>Thu</v>
      </c>
      <c r="G4" s="36" t="str">
        <f t="shared" si="1"/>
        <v>Fri</v>
      </c>
      <c r="H4" s="36" t="str">
        <f t="shared" si="1"/>
        <v>Sat</v>
      </c>
      <c r="I4" s="36" t="str">
        <f t="shared" si="1"/>
        <v>Sun</v>
      </c>
      <c r="J4" s="36" t="str">
        <f t="shared" si="1"/>
        <v>Mon</v>
      </c>
      <c r="K4" s="36" t="str">
        <f t="shared" si="1"/>
        <v>Tue</v>
      </c>
      <c r="L4" s="36" t="str">
        <f t="shared" si="1"/>
        <v>Wed</v>
      </c>
      <c r="M4" s="36" t="str">
        <f t="shared" si="1"/>
        <v>Thu</v>
      </c>
      <c r="N4" s="36" t="str">
        <f t="shared" si="1"/>
        <v>Fri</v>
      </c>
      <c r="O4" s="36" t="str">
        <f t="shared" si="1"/>
        <v>Sat</v>
      </c>
      <c r="P4" s="36" t="str">
        <f t="shared" si="1"/>
        <v>Sun</v>
      </c>
      <c r="Q4" s="36" t="str">
        <f t="shared" si="1"/>
        <v>Mon</v>
      </c>
      <c r="R4" s="36" t="str">
        <f t="shared" si="1"/>
        <v>Tue</v>
      </c>
      <c r="S4" s="36" t="str">
        <f t="shared" si="1"/>
        <v>Wed</v>
      </c>
      <c r="T4" s="36" t="str">
        <f t="shared" si="1"/>
        <v>Thu</v>
      </c>
      <c r="U4" s="36" t="str">
        <f t="shared" si="1"/>
        <v>Fri</v>
      </c>
      <c r="V4" s="36" t="str">
        <f t="shared" si="1"/>
        <v>Sat</v>
      </c>
      <c r="W4" s="36" t="str">
        <f t="shared" si="1"/>
        <v>Sun</v>
      </c>
      <c r="X4" s="36" t="str">
        <f t="shared" si="1"/>
        <v>Mon</v>
      </c>
      <c r="Y4" s="36" t="str">
        <f t="shared" si="1"/>
        <v>Tue</v>
      </c>
      <c r="Z4" s="36" t="str">
        <f t="shared" si="1"/>
        <v>Wed</v>
      </c>
      <c r="AA4" s="36" t="str">
        <f t="shared" si="1"/>
        <v>Thu</v>
      </c>
      <c r="AB4" s="36" t="str">
        <f t="shared" si="1"/>
        <v>Fri</v>
      </c>
      <c r="AC4" s="36" t="str">
        <f t="shared" si="1"/>
        <v>Sat</v>
      </c>
      <c r="AD4" s="36" t="str">
        <f t="shared" si="1"/>
        <v>Sun</v>
      </c>
      <c r="AE4" s="36" t="str">
        <f t="shared" si="1"/>
        <v>Mon</v>
      </c>
      <c r="AF4" s="36" t="str">
        <f t="shared" si="1"/>
        <v>Tue</v>
      </c>
      <c r="AG4" s="36" t="str">
        <f t="shared" si="1"/>
        <v>Wed</v>
      </c>
      <c r="AH4" s="36" t="str">
        <f t="shared" si="1"/>
        <v>Thu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Thu</v>
      </c>
      <c r="E4" s="47" t="str">
        <f t="shared" si="1"/>
        <v>Fri</v>
      </c>
      <c r="F4" s="47" t="str">
        <f t="shared" si="1"/>
        <v>Sat</v>
      </c>
      <c r="G4" s="47" t="str">
        <f t="shared" si="1"/>
        <v>Sun</v>
      </c>
      <c r="H4" s="47" t="str">
        <f t="shared" si="1"/>
        <v>Mon</v>
      </c>
      <c r="I4" s="47" t="str">
        <f t="shared" si="1"/>
        <v>Tue</v>
      </c>
      <c r="J4" s="47" t="str">
        <f t="shared" si="1"/>
        <v>Wed</v>
      </c>
      <c r="K4" s="47" t="str">
        <f t="shared" si="1"/>
        <v>Thu</v>
      </c>
      <c r="L4" s="47" t="str">
        <f t="shared" si="1"/>
        <v>Fri</v>
      </c>
      <c r="M4" s="47" t="str">
        <f t="shared" si="1"/>
        <v>Sat</v>
      </c>
      <c r="N4" s="47" t="str">
        <f t="shared" si="1"/>
        <v>Sun</v>
      </c>
      <c r="O4" s="47" t="str">
        <f t="shared" si="1"/>
        <v>Mon</v>
      </c>
      <c r="P4" s="47" t="str">
        <f t="shared" si="1"/>
        <v>Tue</v>
      </c>
      <c r="Q4" s="47" t="str">
        <f t="shared" si="1"/>
        <v>Wed</v>
      </c>
      <c r="R4" s="47" t="str">
        <f t="shared" si="1"/>
        <v>Thu</v>
      </c>
      <c r="S4" s="47" t="str">
        <f t="shared" si="1"/>
        <v>Fri</v>
      </c>
      <c r="T4" s="47" t="str">
        <f t="shared" si="1"/>
        <v>Sat</v>
      </c>
      <c r="U4" s="47" t="str">
        <f t="shared" si="1"/>
        <v>Sun</v>
      </c>
      <c r="V4" s="47" t="str">
        <f t="shared" si="1"/>
        <v>Mon</v>
      </c>
      <c r="W4" s="47" t="str">
        <f t="shared" si="1"/>
        <v>Tue</v>
      </c>
      <c r="X4" s="47" t="str">
        <f t="shared" si="1"/>
        <v>Wed</v>
      </c>
      <c r="Y4" s="47" t="str">
        <f t="shared" si="1"/>
        <v>Thu</v>
      </c>
      <c r="Z4" s="47" t="str">
        <f t="shared" si="1"/>
        <v>Fri</v>
      </c>
      <c r="AA4" s="47" t="str">
        <f t="shared" si="1"/>
        <v>Sat</v>
      </c>
      <c r="AB4" s="47" t="str">
        <f t="shared" si="1"/>
        <v>Sun</v>
      </c>
      <c r="AC4" s="47" t="str">
        <f t="shared" si="1"/>
        <v>Mon</v>
      </c>
      <c r="AD4" s="47" t="str">
        <f t="shared" si="1"/>
        <v>Tue</v>
      </c>
      <c r="AE4" s="47" t="str">
        <f t="shared" si="1"/>
        <v>Wed</v>
      </c>
      <c r="AF4" s="47" t="str">
        <f t="shared" si="1"/>
        <v>Thu</v>
      </c>
      <c r="AG4" s="47" t="str">
        <f t="shared" si="1"/>
        <v>Fri</v>
      </c>
      <c r="AH4" s="47" t="str">
        <f t="shared" si="1"/>
        <v>Sat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Sun</v>
      </c>
      <c r="E4" s="36" t="str">
        <f t="shared" si="1"/>
        <v>Mon</v>
      </c>
      <c r="F4" s="36" t="str">
        <f t="shared" si="1"/>
        <v>Tue</v>
      </c>
      <c r="G4" s="36" t="str">
        <f t="shared" si="1"/>
        <v>Wed</v>
      </c>
      <c r="H4" s="36" t="str">
        <f t="shared" si="1"/>
        <v>Thu</v>
      </c>
      <c r="I4" s="36" t="str">
        <f t="shared" si="1"/>
        <v>Fri</v>
      </c>
      <c r="J4" s="36" t="str">
        <f t="shared" si="1"/>
        <v>Sat</v>
      </c>
      <c r="K4" s="36" t="str">
        <f t="shared" si="1"/>
        <v>Sun</v>
      </c>
      <c r="L4" s="36" t="str">
        <f t="shared" si="1"/>
        <v>Mon</v>
      </c>
      <c r="M4" s="36" t="str">
        <f t="shared" si="1"/>
        <v>Tue</v>
      </c>
      <c r="N4" s="36" t="str">
        <f t="shared" si="1"/>
        <v>Wed</v>
      </c>
      <c r="O4" s="36" t="str">
        <f t="shared" si="1"/>
        <v>Thu</v>
      </c>
      <c r="P4" s="36" t="str">
        <f t="shared" si="1"/>
        <v>Fri</v>
      </c>
      <c r="Q4" s="36" t="str">
        <f t="shared" si="1"/>
        <v>Sat</v>
      </c>
      <c r="R4" s="36" t="str">
        <f t="shared" si="1"/>
        <v>Sun</v>
      </c>
      <c r="S4" s="36" t="str">
        <f t="shared" si="1"/>
        <v>Mon</v>
      </c>
      <c r="T4" s="36" t="str">
        <f t="shared" si="1"/>
        <v>Tue</v>
      </c>
      <c r="U4" s="36" t="str">
        <f t="shared" si="1"/>
        <v>Wed</v>
      </c>
      <c r="V4" s="36" t="str">
        <f t="shared" si="1"/>
        <v>Thu</v>
      </c>
      <c r="W4" s="36" t="str">
        <f t="shared" si="1"/>
        <v>Fri</v>
      </c>
      <c r="X4" s="36" t="str">
        <f t="shared" si="1"/>
        <v>Sat</v>
      </c>
      <c r="Y4" s="36" t="str">
        <f t="shared" si="1"/>
        <v>Sun</v>
      </c>
      <c r="Z4" s="36" t="str">
        <f t="shared" si="1"/>
        <v>Mon</v>
      </c>
      <c r="AA4" s="36" t="str">
        <f t="shared" si="1"/>
        <v>Tue</v>
      </c>
      <c r="AB4" s="36" t="str">
        <f t="shared" si="1"/>
        <v>Wed</v>
      </c>
      <c r="AC4" s="36" t="str">
        <f t="shared" si="1"/>
        <v>Thu</v>
      </c>
      <c r="AD4" s="36" t="str">
        <f t="shared" si="1"/>
        <v>Fri</v>
      </c>
      <c r="AE4" s="36" t="str">
        <f t="shared" si="1"/>
        <v>Sat</v>
      </c>
      <c r="AF4" s="36" t="str">
        <f t="shared" si="1"/>
        <v>Sun</v>
      </c>
      <c r="AG4" s="36" t="str">
        <f t="shared" si="1"/>
        <v>Mon</v>
      </c>
      <c r="AH4" s="36" t="str">
        <f t="shared" si="1"/>
        <v>Tue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2022-04-05T14:53:07Z</cp:lastPrinted>
  <dcterms:modified xsi:type="dcterms:W3CDTF">2022-04-05T14:58:05Z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