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D6BAA355-22CD-426A-9025-BDA925766C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od List" sheetId="1" r:id="rId1"/>
    <sheet name="Week 1" sheetId="2" r:id="rId2"/>
  </sheets>
  <externalReferences>
    <externalReference r:id="rId3"/>
  </externalReferences>
  <calcPr calcId="191029"/>
</workbook>
</file>

<file path=xl/calcChain.xml><?xml version="1.0" encoding="utf-8"?>
<calcChain xmlns="http://schemas.openxmlformats.org/spreadsheetml/2006/main">
  <c r="H152" i="2" l="1"/>
  <c r="G152" i="2" s="1"/>
  <c r="F152" i="2"/>
  <c r="E152" i="2"/>
  <c r="D152" i="2"/>
  <c r="C152" i="2"/>
  <c r="G151" i="2"/>
  <c r="F151" i="2"/>
  <c r="E151" i="2"/>
  <c r="D151" i="2"/>
  <c r="C151" i="2"/>
  <c r="G149" i="2"/>
  <c r="F149" i="2"/>
  <c r="E149" i="2"/>
  <c r="D149" i="2"/>
  <c r="C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F135" i="2"/>
  <c r="E135" i="2"/>
  <c r="D135" i="2"/>
  <c r="C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F120" i="2"/>
  <c r="E120" i="2"/>
  <c r="D120" i="2"/>
  <c r="C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F105" i="2"/>
  <c r="E105" i="2"/>
  <c r="D105" i="2"/>
  <c r="C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F90" i="2"/>
  <c r="E90" i="2"/>
  <c r="D90" i="2"/>
  <c r="C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F75" i="2"/>
  <c r="E75" i="2"/>
  <c r="D75" i="2"/>
  <c r="C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F60" i="2"/>
  <c r="E60" i="2"/>
  <c r="D60" i="2"/>
  <c r="C60" i="2"/>
  <c r="B58" i="2"/>
  <c r="B57" i="2"/>
  <c r="B56" i="2"/>
  <c r="B55" i="2"/>
  <c r="B54" i="2"/>
  <c r="B53" i="2"/>
  <c r="B52" i="2"/>
  <c r="B51" i="2"/>
  <c r="B50" i="2"/>
  <c r="B49" i="2"/>
  <c r="B48" i="2"/>
  <c r="E47" i="2"/>
  <c r="B47" i="2"/>
  <c r="F47" i="2" s="1"/>
  <c r="F45" i="2"/>
  <c r="E45" i="2"/>
  <c r="D45" i="2"/>
  <c r="C45" i="2"/>
  <c r="N40" i="2"/>
  <c r="H40" i="2"/>
  <c r="B40" i="2"/>
  <c r="N39" i="2"/>
  <c r="P38" i="2" s="1"/>
  <c r="H39" i="2"/>
  <c r="J38" i="2" s="1"/>
  <c r="B39" i="2"/>
  <c r="D38" i="2" s="1"/>
  <c r="AA25" i="2"/>
  <c r="AA19" i="2"/>
  <c r="T19" i="2"/>
  <c r="N19" i="2"/>
  <c r="H19" i="2"/>
  <c r="B19" i="2"/>
  <c r="T18" i="2"/>
  <c r="V17" i="2" s="1"/>
  <c r="N18" i="2"/>
  <c r="P17" i="2" s="1"/>
  <c r="H18" i="2"/>
  <c r="J17" i="2" s="1"/>
  <c r="B18" i="2"/>
  <c r="D17" i="2" s="1"/>
  <c r="AA13" i="2"/>
  <c r="AA7" i="2"/>
  <c r="C3" i="2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B4" i="1"/>
  <c r="C3" i="1"/>
  <c r="D3" i="2" s="1"/>
  <c r="H47" i="2" l="1"/>
  <c r="C47" i="2"/>
  <c r="F3" i="2"/>
  <c r="D5" i="2"/>
  <c r="D49" i="2"/>
  <c r="C5" i="2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F50" i="2"/>
  <c r="AA26" i="2"/>
  <c r="F64" i="2"/>
  <c r="F83" i="2"/>
  <c r="F48" i="2"/>
  <c r="H50" i="2"/>
  <c r="E50" i="2"/>
  <c r="C50" i="2"/>
  <c r="D50" i="2"/>
  <c r="H52" i="2"/>
  <c r="E52" i="2"/>
  <c r="C52" i="2"/>
  <c r="D52" i="2"/>
  <c r="E54" i="2"/>
  <c r="E56" i="2"/>
  <c r="D56" i="2"/>
  <c r="E58" i="2"/>
  <c r="C58" i="2"/>
  <c r="D58" i="2"/>
  <c r="H146" i="2"/>
  <c r="E146" i="2"/>
  <c r="C146" i="2"/>
  <c r="D146" i="2"/>
  <c r="F97" i="2"/>
  <c r="F98" i="2"/>
  <c r="F99" i="2"/>
  <c r="F100" i="2"/>
  <c r="F101" i="2"/>
  <c r="F102" i="2"/>
  <c r="F103" i="2"/>
  <c r="F107" i="2"/>
  <c r="F106" i="2" s="1"/>
  <c r="E42" i="2" s="1"/>
  <c r="F108" i="2"/>
  <c r="F109" i="2"/>
  <c r="F110" i="2"/>
  <c r="F111" i="2"/>
  <c r="F112" i="2"/>
  <c r="H138" i="2"/>
  <c r="E138" i="2"/>
  <c r="C138" i="2"/>
  <c r="D138" i="2"/>
  <c r="H140" i="2"/>
  <c r="E140" i="2"/>
  <c r="C140" i="2"/>
  <c r="D140" i="2"/>
  <c r="H142" i="2"/>
  <c r="E142" i="2"/>
  <c r="C142" i="2"/>
  <c r="D142" i="2"/>
  <c r="H144" i="2"/>
  <c r="E144" i="2"/>
  <c r="C144" i="2"/>
  <c r="D144" i="2"/>
  <c r="D47" i="2"/>
  <c r="D48" i="2"/>
  <c r="H49" i="2"/>
  <c r="E49" i="2"/>
  <c r="C49" i="2"/>
  <c r="F49" i="2"/>
  <c r="H51" i="2"/>
  <c r="E51" i="2"/>
  <c r="C51" i="2"/>
  <c r="F51" i="2"/>
  <c r="H53" i="2"/>
  <c r="E53" i="2"/>
  <c r="C53" i="2"/>
  <c r="F53" i="2"/>
  <c r="H55" i="2"/>
  <c r="E55" i="2"/>
  <c r="C55" i="2"/>
  <c r="F55" i="2"/>
  <c r="H57" i="2"/>
  <c r="E57" i="2"/>
  <c r="C57" i="2"/>
  <c r="F57" i="2"/>
  <c r="H115" i="2"/>
  <c r="E115" i="2"/>
  <c r="C115" i="2"/>
  <c r="D115" i="2"/>
  <c r="H117" i="2"/>
  <c r="E117" i="2"/>
  <c r="C117" i="2"/>
  <c r="D117" i="2"/>
  <c r="F138" i="2"/>
  <c r="F140" i="2"/>
  <c r="F142" i="2"/>
  <c r="F144" i="2"/>
  <c r="F146" i="2"/>
  <c r="H148" i="2"/>
  <c r="E148" i="2"/>
  <c r="C148" i="2"/>
  <c r="F148" i="2"/>
  <c r="D62" i="2"/>
  <c r="D61" i="2" s="1"/>
  <c r="I21" i="2" s="1"/>
  <c r="D63" i="2"/>
  <c r="D64" i="2"/>
  <c r="D65" i="2"/>
  <c r="D66" i="2"/>
  <c r="D67" i="2"/>
  <c r="D68" i="2"/>
  <c r="D69" i="2"/>
  <c r="D70" i="2"/>
  <c r="D71" i="2"/>
  <c r="D72" i="2"/>
  <c r="D73" i="2"/>
  <c r="D77" i="2"/>
  <c r="D76" i="2" s="1"/>
  <c r="O21" i="2" s="1"/>
  <c r="D78" i="2"/>
  <c r="D79" i="2"/>
  <c r="D80" i="2"/>
  <c r="D81" i="2"/>
  <c r="D82" i="2"/>
  <c r="D83" i="2"/>
  <c r="D84" i="2"/>
  <c r="D85" i="2"/>
  <c r="D86" i="2"/>
  <c r="D87" i="2"/>
  <c r="D88" i="2"/>
  <c r="D92" i="2"/>
  <c r="D91" i="2" s="1"/>
  <c r="U21" i="2" s="1"/>
  <c r="D93" i="2"/>
  <c r="D94" i="2"/>
  <c r="D95" i="2"/>
  <c r="D96" i="2"/>
  <c r="D97" i="2"/>
  <c r="D98" i="2"/>
  <c r="D99" i="2"/>
  <c r="D100" i="2"/>
  <c r="D101" i="2"/>
  <c r="D102" i="2"/>
  <c r="D103" i="2"/>
  <c r="D107" i="2"/>
  <c r="D106" i="2" s="1"/>
  <c r="C42" i="2" s="1"/>
  <c r="D108" i="2"/>
  <c r="D109" i="2"/>
  <c r="D110" i="2"/>
  <c r="D111" i="2"/>
  <c r="D112" i="2"/>
  <c r="H113" i="2"/>
  <c r="E113" i="2"/>
  <c r="D113" i="2"/>
  <c r="H114" i="2"/>
  <c r="E114" i="2"/>
  <c r="C114" i="2"/>
  <c r="F114" i="2"/>
  <c r="H116" i="2"/>
  <c r="E116" i="2"/>
  <c r="C116" i="2"/>
  <c r="F116" i="2"/>
  <c r="H118" i="2"/>
  <c r="E118" i="2"/>
  <c r="C118" i="2"/>
  <c r="F118" i="2"/>
  <c r="F122" i="2"/>
  <c r="F121" i="2" s="1"/>
  <c r="K42" i="2" s="1"/>
  <c r="F123" i="2"/>
  <c r="F124" i="2"/>
  <c r="F125" i="2"/>
  <c r="F126" i="2"/>
  <c r="F127" i="2"/>
  <c r="F128" i="2"/>
  <c r="F129" i="2"/>
  <c r="F130" i="2"/>
  <c r="F131" i="2"/>
  <c r="F132" i="2"/>
  <c r="F133" i="2"/>
  <c r="H137" i="2"/>
  <c r="H136" i="2" s="1"/>
  <c r="E137" i="2"/>
  <c r="E136" i="2" s="1"/>
  <c r="C137" i="2"/>
  <c r="C136" i="2" s="1"/>
  <c r="F137" i="2"/>
  <c r="F136" i="2" s="1"/>
  <c r="H139" i="2"/>
  <c r="E139" i="2"/>
  <c r="C139" i="2"/>
  <c r="F139" i="2"/>
  <c r="H141" i="2"/>
  <c r="E141" i="2"/>
  <c r="C141" i="2"/>
  <c r="F141" i="2"/>
  <c r="H143" i="2"/>
  <c r="E143" i="2"/>
  <c r="C143" i="2"/>
  <c r="F143" i="2"/>
  <c r="H145" i="2"/>
  <c r="E145" i="2"/>
  <c r="C145" i="2"/>
  <c r="F145" i="2"/>
  <c r="H147" i="2"/>
  <c r="E147" i="2"/>
  <c r="C147" i="2"/>
  <c r="F147" i="2"/>
  <c r="D148" i="2"/>
  <c r="D122" i="2"/>
  <c r="D121" i="2" s="1"/>
  <c r="I42" i="2" s="1"/>
  <c r="D123" i="2"/>
  <c r="D124" i="2"/>
  <c r="D125" i="2"/>
  <c r="D126" i="2"/>
  <c r="D127" i="2"/>
  <c r="D128" i="2"/>
  <c r="D129" i="2"/>
  <c r="D130" i="2"/>
  <c r="D131" i="2"/>
  <c r="D132" i="2"/>
  <c r="D133" i="2"/>
  <c r="F5" i="2" l="1"/>
  <c r="D54" i="2"/>
  <c r="F87" i="2"/>
  <c r="F68" i="2"/>
  <c r="F79" i="2"/>
  <c r="F94" i="2"/>
  <c r="F72" i="2"/>
  <c r="F54" i="2"/>
  <c r="H58" i="2"/>
  <c r="C56" i="2"/>
  <c r="H56" i="2"/>
  <c r="C54" i="2"/>
  <c r="H54" i="2"/>
  <c r="F96" i="2"/>
  <c r="F92" i="2"/>
  <c r="F91" i="2" s="1"/>
  <c r="W21" i="2" s="1"/>
  <c r="F85" i="2"/>
  <c r="F81" i="2"/>
  <c r="F77" i="2"/>
  <c r="F76" i="2" s="1"/>
  <c r="Q21" i="2" s="1"/>
  <c r="F70" i="2"/>
  <c r="F66" i="2"/>
  <c r="F62" i="2"/>
  <c r="F61" i="2" s="1"/>
  <c r="K21" i="2" s="1"/>
  <c r="F58" i="2"/>
  <c r="N42" i="2"/>
  <c r="C4" i="2"/>
  <c r="C6" i="2"/>
  <c r="C7" i="2"/>
  <c r="I8" i="2"/>
  <c r="L8" i="2" s="1"/>
  <c r="I9" i="2"/>
  <c r="L9" i="2" s="1"/>
  <c r="I10" i="2"/>
  <c r="L10" i="2" s="1"/>
  <c r="I11" i="2"/>
  <c r="L11" i="2" s="1"/>
  <c r="I12" i="2"/>
  <c r="L12" i="2" s="1"/>
  <c r="I13" i="2"/>
  <c r="L13" i="2" s="1"/>
  <c r="C14" i="2"/>
  <c r="F14" i="2" s="1"/>
  <c r="O3" i="2"/>
  <c r="R3" i="2" s="1"/>
  <c r="O4" i="2"/>
  <c r="R4" i="2" s="1"/>
  <c r="O5" i="2"/>
  <c r="R5" i="2" s="1"/>
  <c r="O6" i="2"/>
  <c r="R6" i="2" s="1"/>
  <c r="O7" i="2"/>
  <c r="R7" i="2" s="1"/>
  <c r="D8" i="2"/>
  <c r="D9" i="2"/>
  <c r="D10" i="2"/>
  <c r="D11" i="2"/>
  <c r="D12" i="2"/>
  <c r="D13" i="2"/>
  <c r="O14" i="2"/>
  <c r="R14" i="2" s="1"/>
  <c r="I24" i="2"/>
  <c r="L24" i="2" s="1"/>
  <c r="O25" i="2"/>
  <c r="R25" i="2" s="1"/>
  <c r="C27" i="2"/>
  <c r="F27" i="2" s="1"/>
  <c r="I28" i="2"/>
  <c r="L28" i="2" s="1"/>
  <c r="O29" i="2"/>
  <c r="R29" i="2" s="1"/>
  <c r="C31" i="2"/>
  <c r="F31" i="2" s="1"/>
  <c r="I32" i="2"/>
  <c r="L32" i="2" s="1"/>
  <c r="O33" i="2"/>
  <c r="R33" i="2" s="1"/>
  <c r="C35" i="2"/>
  <c r="F35" i="2" s="1"/>
  <c r="C48" i="2"/>
  <c r="C46" i="2" s="1"/>
  <c r="B21" i="2" s="1"/>
  <c r="D53" i="2"/>
  <c r="D57" i="2"/>
  <c r="C25" i="2"/>
  <c r="F25" i="2" s="1"/>
  <c r="C26" i="2"/>
  <c r="F26" i="2" s="1"/>
  <c r="O27" i="2"/>
  <c r="R27" i="2" s="1"/>
  <c r="C29" i="2"/>
  <c r="F29" i="2" s="1"/>
  <c r="I30" i="2"/>
  <c r="L30" i="2" s="1"/>
  <c r="O31" i="2"/>
  <c r="R31" i="2" s="1"/>
  <c r="C33" i="2"/>
  <c r="F33" i="2" s="1"/>
  <c r="I34" i="2"/>
  <c r="L34" i="2" s="1"/>
  <c r="O35" i="2"/>
  <c r="R35" i="2" s="1"/>
  <c r="E62" i="2"/>
  <c r="E61" i="2" s="1"/>
  <c r="J21" i="2" s="1"/>
  <c r="E64" i="2"/>
  <c r="E66" i="2"/>
  <c r="E68" i="2"/>
  <c r="E70" i="2"/>
  <c r="E72" i="2"/>
  <c r="E77" i="2"/>
  <c r="E76" i="2" s="1"/>
  <c r="P21" i="2" s="1"/>
  <c r="E79" i="2"/>
  <c r="E81" i="2"/>
  <c r="E83" i="2"/>
  <c r="E85" i="2"/>
  <c r="E87" i="2"/>
  <c r="E92" i="2"/>
  <c r="E91" i="2" s="1"/>
  <c r="V21" i="2" s="1"/>
  <c r="E94" i="2"/>
  <c r="E96" i="2"/>
  <c r="E98" i="2"/>
  <c r="E100" i="2"/>
  <c r="E102" i="2"/>
  <c r="E107" i="2"/>
  <c r="E106" i="2" s="1"/>
  <c r="D42" i="2" s="1"/>
  <c r="E109" i="2"/>
  <c r="E111" i="2"/>
  <c r="F113" i="2"/>
  <c r="F115" i="2"/>
  <c r="F117" i="2"/>
  <c r="C122" i="2"/>
  <c r="C121" i="2" s="1"/>
  <c r="H42" i="2" s="1"/>
  <c r="C124" i="2"/>
  <c r="C126" i="2"/>
  <c r="C128" i="2"/>
  <c r="C130" i="2"/>
  <c r="C132" i="2"/>
  <c r="I3" i="2"/>
  <c r="L3" i="2" s="1"/>
  <c r="U3" i="2"/>
  <c r="X3" i="2" s="1"/>
  <c r="I4" i="2"/>
  <c r="L4" i="2" s="1"/>
  <c r="U4" i="2"/>
  <c r="X4" i="2" s="1"/>
  <c r="I5" i="2"/>
  <c r="L5" i="2" s="1"/>
  <c r="U5" i="2"/>
  <c r="X5" i="2" s="1"/>
  <c r="I6" i="2"/>
  <c r="L6" i="2" s="1"/>
  <c r="U6" i="2"/>
  <c r="X6" i="2" s="1"/>
  <c r="I7" i="2"/>
  <c r="L7" i="2" s="1"/>
  <c r="U7" i="2"/>
  <c r="X7" i="2" s="1"/>
  <c r="J8" i="2"/>
  <c r="V8" i="2"/>
  <c r="J9" i="2"/>
  <c r="V9" i="2"/>
  <c r="J10" i="2"/>
  <c r="V10" i="2"/>
  <c r="J11" i="2"/>
  <c r="V11" i="2"/>
  <c r="J12" i="2"/>
  <c r="V12" i="2"/>
  <c r="J13" i="2"/>
  <c r="V13" i="2"/>
  <c r="I14" i="2"/>
  <c r="L14" i="2" s="1"/>
  <c r="U14" i="2"/>
  <c r="X14" i="2" s="1"/>
  <c r="J24" i="2"/>
  <c r="D25" i="2"/>
  <c r="P25" i="2"/>
  <c r="I26" i="2"/>
  <c r="L26" i="2" s="1"/>
  <c r="D27" i="2"/>
  <c r="P27" i="2"/>
  <c r="J28" i="2"/>
  <c r="D29" i="2"/>
  <c r="P29" i="2"/>
  <c r="J30" i="2"/>
  <c r="D31" i="2"/>
  <c r="P31" i="2"/>
  <c r="J32" i="2"/>
  <c r="D33" i="2"/>
  <c r="P33" i="2"/>
  <c r="J34" i="2"/>
  <c r="D35" i="2"/>
  <c r="P35" i="2"/>
  <c r="H62" i="2"/>
  <c r="H61" i="2" s="1"/>
  <c r="L21" i="2" s="1"/>
  <c r="H63" i="2"/>
  <c r="H64" i="2"/>
  <c r="H65" i="2"/>
  <c r="H66" i="2"/>
  <c r="H67" i="2"/>
  <c r="H68" i="2"/>
  <c r="H69" i="2"/>
  <c r="H70" i="2"/>
  <c r="H71" i="2"/>
  <c r="H72" i="2"/>
  <c r="H73" i="2"/>
  <c r="H77" i="2"/>
  <c r="H76" i="2" s="1"/>
  <c r="R21" i="2" s="1"/>
  <c r="H78" i="2"/>
  <c r="H79" i="2"/>
  <c r="H80" i="2"/>
  <c r="H81" i="2"/>
  <c r="H82" i="2"/>
  <c r="H83" i="2"/>
  <c r="H84" i="2"/>
  <c r="H85" i="2"/>
  <c r="H86" i="2"/>
  <c r="H87" i="2"/>
  <c r="H88" i="2"/>
  <c r="H92" i="2"/>
  <c r="H91" i="2" s="1"/>
  <c r="X21" i="2" s="1"/>
  <c r="H93" i="2"/>
  <c r="H94" i="2"/>
  <c r="H95" i="2"/>
  <c r="H96" i="2"/>
  <c r="H97" i="2"/>
  <c r="H98" i="2"/>
  <c r="H99" i="2"/>
  <c r="H100" i="2"/>
  <c r="H101" i="2"/>
  <c r="H102" i="2"/>
  <c r="H103" i="2"/>
  <c r="H107" i="2"/>
  <c r="H106" i="2" s="1"/>
  <c r="F42" i="2" s="1"/>
  <c r="H108" i="2"/>
  <c r="H109" i="2"/>
  <c r="H110" i="2"/>
  <c r="H111" i="2"/>
  <c r="H112" i="2"/>
  <c r="H122" i="2"/>
  <c r="H121" i="2" s="1"/>
  <c r="L42" i="2" s="1"/>
  <c r="H124" i="2"/>
  <c r="H126" i="2"/>
  <c r="H128" i="2"/>
  <c r="H130" i="2"/>
  <c r="H132" i="2"/>
  <c r="D137" i="2"/>
  <c r="D136" i="2" s="1"/>
  <c r="D141" i="2"/>
  <c r="D145" i="2"/>
  <c r="E122" i="2"/>
  <c r="E121" i="2" s="1"/>
  <c r="J42" i="2" s="1"/>
  <c r="E124" i="2"/>
  <c r="E126" i="2"/>
  <c r="E128" i="2"/>
  <c r="E130" i="2"/>
  <c r="E132" i="2"/>
  <c r="R42" i="2"/>
  <c r="Q42" i="2"/>
  <c r="P42" i="2"/>
  <c r="F95" i="2"/>
  <c r="F93" i="2"/>
  <c r="F88" i="2"/>
  <c r="F86" i="2"/>
  <c r="F84" i="2"/>
  <c r="F82" i="2"/>
  <c r="F80" i="2"/>
  <c r="F78" i="2"/>
  <c r="F73" i="2"/>
  <c r="F71" i="2"/>
  <c r="F69" i="2"/>
  <c r="F67" i="2"/>
  <c r="F65" i="2"/>
  <c r="F63" i="2"/>
  <c r="F56" i="2"/>
  <c r="F52" i="2"/>
  <c r="F46" i="2" s="1"/>
  <c r="J3" i="2"/>
  <c r="J4" i="2"/>
  <c r="J5" i="2"/>
  <c r="J6" i="2"/>
  <c r="J7" i="2"/>
  <c r="P8" i="2"/>
  <c r="P9" i="2"/>
  <c r="P10" i="2"/>
  <c r="P11" i="2"/>
  <c r="P12" i="2"/>
  <c r="P13" i="2"/>
  <c r="J14" i="2"/>
  <c r="V3" i="2"/>
  <c r="V4" i="2"/>
  <c r="V5" i="2"/>
  <c r="V6" i="2"/>
  <c r="V7" i="2"/>
  <c r="U8" i="2"/>
  <c r="X8" i="2" s="1"/>
  <c r="U9" i="2"/>
  <c r="X9" i="2" s="1"/>
  <c r="U10" i="2"/>
  <c r="X10" i="2" s="1"/>
  <c r="U11" i="2"/>
  <c r="X11" i="2" s="1"/>
  <c r="U12" i="2"/>
  <c r="X12" i="2" s="1"/>
  <c r="U13" i="2"/>
  <c r="X13" i="2" s="1"/>
  <c r="V14" i="2"/>
  <c r="P24" i="2"/>
  <c r="O26" i="2"/>
  <c r="R26" i="2" s="1"/>
  <c r="J27" i="2"/>
  <c r="P28" i="2"/>
  <c r="D30" i="2"/>
  <c r="J31" i="2"/>
  <c r="P32" i="2"/>
  <c r="D34" i="2"/>
  <c r="J35" i="2"/>
  <c r="H48" i="2"/>
  <c r="D51" i="2"/>
  <c r="D46" i="2" s="1"/>
  <c r="C21" i="2" s="1"/>
  <c r="D55" i="2"/>
  <c r="D24" i="2"/>
  <c r="J25" i="2"/>
  <c r="J26" i="2"/>
  <c r="D28" i="2"/>
  <c r="J29" i="2"/>
  <c r="P30" i="2"/>
  <c r="D32" i="2"/>
  <c r="J33" i="2"/>
  <c r="P34" i="2"/>
  <c r="E48" i="2"/>
  <c r="E46" i="2" s="1"/>
  <c r="D21" i="2" s="1"/>
  <c r="E63" i="2"/>
  <c r="E65" i="2"/>
  <c r="E67" i="2"/>
  <c r="E69" i="2"/>
  <c r="E71" i="2"/>
  <c r="E73" i="2"/>
  <c r="E78" i="2"/>
  <c r="E80" i="2"/>
  <c r="E82" i="2"/>
  <c r="E84" i="2"/>
  <c r="E86" i="2"/>
  <c r="E88" i="2"/>
  <c r="E93" i="2"/>
  <c r="E95" i="2"/>
  <c r="E97" i="2"/>
  <c r="E99" i="2"/>
  <c r="E101" i="2"/>
  <c r="E103" i="2"/>
  <c r="E108" i="2"/>
  <c r="E110" i="2"/>
  <c r="E112" i="2"/>
  <c r="D114" i="2"/>
  <c r="D116" i="2"/>
  <c r="D118" i="2"/>
  <c r="H123" i="2"/>
  <c r="H125" i="2"/>
  <c r="H127" i="2"/>
  <c r="H129" i="2"/>
  <c r="H131" i="2"/>
  <c r="H133" i="2"/>
  <c r="P3" i="2"/>
  <c r="D4" i="2"/>
  <c r="P4" i="2"/>
  <c r="P5" i="2"/>
  <c r="D6" i="2"/>
  <c r="P6" i="2"/>
  <c r="D7" i="2"/>
  <c r="P7" i="2"/>
  <c r="C8" i="2"/>
  <c r="F8" i="2" s="1"/>
  <c r="O8" i="2"/>
  <c r="R8" i="2" s="1"/>
  <c r="C9" i="2"/>
  <c r="F9" i="2" s="1"/>
  <c r="O9" i="2"/>
  <c r="R9" i="2" s="1"/>
  <c r="C10" i="2"/>
  <c r="F10" i="2" s="1"/>
  <c r="O10" i="2"/>
  <c r="R10" i="2" s="1"/>
  <c r="C11" i="2"/>
  <c r="F11" i="2" s="1"/>
  <c r="O11" i="2"/>
  <c r="R11" i="2" s="1"/>
  <c r="C12" i="2"/>
  <c r="F12" i="2" s="1"/>
  <c r="O12" i="2"/>
  <c r="R12" i="2" s="1"/>
  <c r="C13" i="2"/>
  <c r="F13" i="2" s="1"/>
  <c r="O13" i="2"/>
  <c r="R13" i="2" s="1"/>
  <c r="D14" i="2"/>
  <c r="P14" i="2"/>
  <c r="C24" i="2"/>
  <c r="F24" i="2" s="1"/>
  <c r="O24" i="2"/>
  <c r="R24" i="2" s="1"/>
  <c r="I25" i="2"/>
  <c r="L25" i="2" s="1"/>
  <c r="D26" i="2"/>
  <c r="P26" i="2"/>
  <c r="I27" i="2"/>
  <c r="L27" i="2" s="1"/>
  <c r="C28" i="2"/>
  <c r="F28" i="2" s="1"/>
  <c r="O28" i="2"/>
  <c r="R28" i="2" s="1"/>
  <c r="I29" i="2"/>
  <c r="L29" i="2" s="1"/>
  <c r="C30" i="2"/>
  <c r="F30" i="2" s="1"/>
  <c r="O30" i="2"/>
  <c r="R30" i="2" s="1"/>
  <c r="I31" i="2"/>
  <c r="L31" i="2" s="1"/>
  <c r="C32" i="2"/>
  <c r="F32" i="2" s="1"/>
  <c r="O32" i="2"/>
  <c r="R32" i="2" s="1"/>
  <c r="I33" i="2"/>
  <c r="L33" i="2" s="1"/>
  <c r="C34" i="2"/>
  <c r="F34" i="2" s="1"/>
  <c r="O34" i="2"/>
  <c r="R34" i="2" s="1"/>
  <c r="I35" i="2"/>
  <c r="L35" i="2" s="1"/>
  <c r="C62" i="2"/>
  <c r="C61" i="2" s="1"/>
  <c r="H21" i="2" s="1"/>
  <c r="C63" i="2"/>
  <c r="C64" i="2"/>
  <c r="C65" i="2"/>
  <c r="C66" i="2"/>
  <c r="C67" i="2"/>
  <c r="C68" i="2"/>
  <c r="C69" i="2"/>
  <c r="C70" i="2"/>
  <c r="C71" i="2"/>
  <c r="C72" i="2"/>
  <c r="C73" i="2"/>
  <c r="C77" i="2"/>
  <c r="C76" i="2" s="1"/>
  <c r="N21" i="2" s="1"/>
  <c r="C78" i="2"/>
  <c r="C79" i="2"/>
  <c r="C80" i="2"/>
  <c r="C81" i="2"/>
  <c r="C82" i="2"/>
  <c r="C83" i="2"/>
  <c r="C84" i="2"/>
  <c r="C85" i="2"/>
  <c r="C86" i="2"/>
  <c r="C87" i="2"/>
  <c r="C88" i="2"/>
  <c r="C92" i="2"/>
  <c r="C91" i="2" s="1"/>
  <c r="T21" i="2" s="1"/>
  <c r="C93" i="2"/>
  <c r="C94" i="2"/>
  <c r="C95" i="2"/>
  <c r="C96" i="2"/>
  <c r="C97" i="2"/>
  <c r="C98" i="2"/>
  <c r="C99" i="2"/>
  <c r="C100" i="2"/>
  <c r="C101" i="2"/>
  <c r="C102" i="2"/>
  <c r="C103" i="2"/>
  <c r="C107" i="2"/>
  <c r="C106" i="2" s="1"/>
  <c r="B42" i="2" s="1"/>
  <c r="C108" i="2"/>
  <c r="C109" i="2"/>
  <c r="C110" i="2"/>
  <c r="C111" i="2"/>
  <c r="C112" i="2"/>
  <c r="C113" i="2"/>
  <c r="C123" i="2"/>
  <c r="C125" i="2"/>
  <c r="C127" i="2"/>
  <c r="C129" i="2"/>
  <c r="C131" i="2"/>
  <c r="C133" i="2"/>
  <c r="D139" i="2"/>
  <c r="D143" i="2"/>
  <c r="D147" i="2"/>
  <c r="E123" i="2"/>
  <c r="E125" i="2"/>
  <c r="E127" i="2"/>
  <c r="E129" i="2"/>
  <c r="E131" i="2"/>
  <c r="E133" i="2"/>
  <c r="H46" i="2" l="1"/>
  <c r="F21" i="2" s="1"/>
  <c r="E21" i="2"/>
  <c r="F150" i="2"/>
  <c r="R36" i="2"/>
  <c r="R39" i="2" s="1"/>
  <c r="D150" i="2"/>
  <c r="O42" i="2"/>
  <c r="L15" i="2"/>
  <c r="L18" i="2" s="1"/>
  <c r="F6" i="2"/>
  <c r="C150" i="2"/>
  <c r="F36" i="2"/>
  <c r="F39" i="2" s="1"/>
  <c r="E150" i="2"/>
  <c r="H150" i="2"/>
  <c r="G150" i="2" s="1"/>
  <c r="X15" i="2"/>
  <c r="X18" i="2" s="1"/>
  <c r="L36" i="2"/>
  <c r="L39" i="2" s="1"/>
  <c r="R15" i="2"/>
  <c r="R18" i="2" s="1"/>
  <c r="F7" i="2"/>
  <c r="F4" i="2"/>
  <c r="F15" i="2" l="1"/>
  <c r="F18" i="2" s="1"/>
  <c r="F19" i="2" s="1"/>
  <c r="L19" i="2" s="1"/>
  <c r="R19" i="2" s="1"/>
  <c r="X19" i="2" s="1"/>
  <c r="F40" i="2" s="1"/>
  <c r="L40" i="2" s="1"/>
  <c r="R4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3" authorId="0" shapeId="0" xr:uid="{00000000-0006-0000-0100-000001000000}">
      <text>
        <r>
          <rPr>
            <sz val="10"/>
            <color rgb="FF000000"/>
            <rFont val="Arial"/>
            <family val="2"/>
          </rPr>
          <t>Enter the "Food #" of the relevant food item found in column A of the "Food List" tab. Leave blank if not used, do not enter 0.</t>
        </r>
      </text>
    </comment>
    <comment ref="E3" authorId="0" shapeId="0" xr:uid="{00000000-0006-0000-0100-000002000000}">
      <text>
        <r>
          <rPr>
            <sz val="10"/>
            <color rgb="FF000000"/>
            <rFont val="Arial"/>
            <family val="2"/>
          </rPr>
          <t>Enter the quantity of the relevant food item here.</t>
        </r>
      </text>
    </comment>
    <comment ref="B17" authorId="0" shapeId="0" xr:uid="{00000000-0006-0000-0100-000003000000}">
      <text>
        <r>
          <rPr>
            <sz val="10"/>
            <color rgb="FF000000"/>
            <rFont val="Arial"/>
            <family val="2"/>
          </rPr>
          <t>Enter your Activity Code here. The code consists of your level of activity + the length of activity. The level of activity is either (H) High, (M) Medium, or (L) Low, and the length is between 10 and 150 minutes. Enter a - between the level and length of activity, example, M-30. Leave blank if no activity, do not enter 0.</t>
        </r>
      </text>
    </comment>
    <comment ref="V23" authorId="0" shapeId="0" xr:uid="{00000000-0006-0000-0100-000004000000}">
      <text>
        <r>
          <rPr>
            <sz val="10"/>
            <color rgb="FF000000"/>
            <rFont val="Arial"/>
            <family val="2"/>
          </rPr>
          <t>Enter your daily points here.</t>
        </r>
      </text>
    </comment>
    <comment ref="V24" authorId="0" shapeId="0" xr:uid="{00000000-0006-0000-0100-000005000000}">
      <text>
        <r>
          <rPr>
            <sz val="10"/>
            <color rgb="FF000000"/>
            <rFont val="Arial"/>
            <family val="2"/>
          </rPr>
          <t>Enter your weekly points here.</t>
        </r>
      </text>
    </comment>
    <comment ref="V26" authorId="0" shapeId="0" xr:uid="{00000000-0006-0000-0100-000006000000}">
      <text>
        <r>
          <rPr>
            <sz val="10"/>
            <color rgb="FF000000"/>
            <rFont val="Arial"/>
            <family val="2"/>
          </rPr>
          <t xml:space="preserve">Enter you weight here to determine your activity points earned. You must enter you weight. </t>
        </r>
      </text>
    </comment>
    <comment ref="Z28" authorId="0" shapeId="0" xr:uid="{00000000-0006-0000-0100-000007000000}">
      <text>
        <r>
          <rPr>
            <sz val="10"/>
            <color rgb="FF000000"/>
            <rFont val="Arial"/>
            <family val="2"/>
          </rPr>
          <t>These are recommended values for your reference. Feel free to change them based on your diet.</t>
        </r>
      </text>
    </comment>
  </commentList>
</comments>
</file>

<file path=xl/sharedStrings.xml><?xml version="1.0" encoding="utf-8"?>
<sst xmlns="http://schemas.openxmlformats.org/spreadsheetml/2006/main" count="272" uniqueCount="152">
  <si>
    <t>Food #</t>
  </si>
  <si>
    <t>Points</t>
  </si>
  <si>
    <t>Name</t>
  </si>
  <si>
    <t>Calories</t>
  </si>
  <si>
    <t>Fat</t>
  </si>
  <si>
    <t>Carbs</t>
  </si>
  <si>
    <t>Fiber</t>
  </si>
  <si>
    <t>Protein</t>
  </si>
  <si>
    <t>Portion Size</t>
  </si>
  <si>
    <t>Only Edit Yellow Cells</t>
  </si>
  <si>
    <t>Skim Milk</t>
  </si>
  <si>
    <t>1 cup</t>
  </si>
  <si>
    <t>Apple</t>
  </si>
  <si>
    <t>1 large</t>
  </si>
  <si>
    <t>Banana</t>
  </si>
  <si>
    <t>Grapefruit</t>
  </si>
  <si>
    <t>Thin Crust Pizza</t>
  </si>
  <si>
    <t>1 prsnl. pizza</t>
  </si>
  <si>
    <t>Meatball Lasagna</t>
  </si>
  <si>
    <t>1 meal</t>
  </si>
  <si>
    <t>WW Candy Bar</t>
  </si>
  <si>
    <t>1 bar</t>
  </si>
  <si>
    <t>#</t>
  </si>
  <si>
    <t>Monday</t>
  </si>
  <si>
    <t>Pts.</t>
  </si>
  <si>
    <t>Qty</t>
  </si>
  <si>
    <t>Total</t>
  </si>
  <si>
    <t>Tuesday</t>
  </si>
  <si>
    <t>Wednesday</t>
  </si>
  <si>
    <t>Thursday</t>
  </si>
  <si>
    <t>Calculator</t>
  </si>
  <si>
    <t>Fat:</t>
  </si>
  <si>
    <t>Carbs:</t>
  </si>
  <si>
    <t>Fiber:</t>
  </si>
  <si>
    <t>Protein:</t>
  </si>
  <si>
    <t>Points:</t>
  </si>
  <si>
    <t>Activity Code</t>
  </si>
  <si>
    <t>Points Earned</t>
  </si>
  <si>
    <t>M-30</t>
  </si>
  <si>
    <t>LEFT FOR THE DAY</t>
  </si>
  <si>
    <t>WEEKLY POINTS LEFT</t>
  </si>
  <si>
    <t>Cal</t>
  </si>
  <si>
    <t>Carb</t>
  </si>
  <si>
    <t>Fib</t>
  </si>
  <si>
    <t>Prot</t>
  </si>
  <si>
    <t>Friday</t>
  </si>
  <si>
    <t>Saturday</t>
  </si>
  <si>
    <t>Sunday</t>
  </si>
  <si>
    <t>Enter Daily Points</t>
  </si>
  <si>
    <t>Weekly Points</t>
  </si>
  <si>
    <t>Weight</t>
  </si>
  <si>
    <t>Total Points:</t>
  </si>
  <si>
    <t xml:space="preserve">Calories </t>
  </si>
  <si>
    <t>Notes:</t>
  </si>
  <si>
    <t>This is for taking notes</t>
  </si>
  <si>
    <t>Mon</t>
  </si>
  <si>
    <t>Prot.</t>
  </si>
  <si>
    <t>H-150</t>
  </si>
  <si>
    <t>H-145</t>
  </si>
  <si>
    <t>H-140</t>
  </si>
  <si>
    <t>H-135</t>
  </si>
  <si>
    <t>H-130</t>
  </si>
  <si>
    <t>H-125</t>
  </si>
  <si>
    <t>H-120</t>
  </si>
  <si>
    <t>H-115</t>
  </si>
  <si>
    <t>H-110</t>
  </si>
  <si>
    <t>H-105</t>
  </si>
  <si>
    <t>H-100</t>
  </si>
  <si>
    <t>H-95</t>
  </si>
  <si>
    <t>H-90</t>
  </si>
  <si>
    <t>H-85</t>
  </si>
  <si>
    <t>H-80</t>
  </si>
  <si>
    <t>Tues</t>
  </si>
  <si>
    <t>H-75</t>
  </si>
  <si>
    <t>H-70</t>
  </si>
  <si>
    <t>H-65</t>
  </si>
  <si>
    <t>H-60</t>
  </si>
  <si>
    <t>H-55</t>
  </si>
  <si>
    <t>H-50</t>
  </si>
  <si>
    <t>H-45</t>
  </si>
  <si>
    <t>H-40</t>
  </si>
  <si>
    <t>H-35</t>
  </si>
  <si>
    <t>H-30</t>
  </si>
  <si>
    <t>H-25</t>
  </si>
  <si>
    <t>H-20</t>
  </si>
  <si>
    <t>H-15</t>
  </si>
  <si>
    <t>H-10</t>
  </si>
  <si>
    <t>M-150</t>
  </si>
  <si>
    <t>Wed</t>
  </si>
  <si>
    <t>M-145</t>
  </si>
  <si>
    <t>M-140</t>
  </si>
  <si>
    <t>M-135</t>
  </si>
  <si>
    <t>M-130</t>
  </si>
  <si>
    <t>M-125</t>
  </si>
  <si>
    <t>M-120</t>
  </si>
  <si>
    <t>M-115</t>
  </si>
  <si>
    <t>M-110</t>
  </si>
  <si>
    <t>M-105</t>
  </si>
  <si>
    <t>M-100</t>
  </si>
  <si>
    <t>M-95</t>
  </si>
  <si>
    <t>M-90</t>
  </si>
  <si>
    <t>M-85</t>
  </si>
  <si>
    <t>M-80</t>
  </si>
  <si>
    <t>M-75</t>
  </si>
  <si>
    <t>Thur</t>
  </si>
  <si>
    <t>M-70</t>
  </si>
  <si>
    <t>Weekly Actual vs Recommended</t>
  </si>
  <si>
    <t>M-65</t>
  </si>
  <si>
    <t>M-60</t>
  </si>
  <si>
    <t>M-55</t>
  </si>
  <si>
    <t>M-50</t>
  </si>
  <si>
    <t>M-45</t>
  </si>
  <si>
    <t>M-40</t>
  </si>
  <si>
    <t>M-35</t>
  </si>
  <si>
    <t>M-25</t>
  </si>
  <si>
    <t>M-20</t>
  </si>
  <si>
    <t>M-15</t>
  </si>
  <si>
    <t>M-10</t>
  </si>
  <si>
    <t>L-150</t>
  </si>
  <si>
    <t>L-145</t>
  </si>
  <si>
    <t>Fri</t>
  </si>
  <si>
    <t>L-140</t>
  </si>
  <si>
    <t>L-135</t>
  </si>
  <si>
    <t>L-130</t>
  </si>
  <si>
    <t>L-125</t>
  </si>
  <si>
    <t>L-120</t>
  </si>
  <si>
    <t>L-115</t>
  </si>
  <si>
    <t>L-110</t>
  </si>
  <si>
    <t>L-105</t>
  </si>
  <si>
    <t>L-100</t>
  </si>
  <si>
    <t>L-95</t>
  </si>
  <si>
    <t>L-90</t>
  </si>
  <si>
    <t>L-85</t>
  </si>
  <si>
    <t>L-80</t>
  </si>
  <si>
    <t>L-75</t>
  </si>
  <si>
    <t>L-70</t>
  </si>
  <si>
    <t>Sat</t>
  </si>
  <si>
    <t>L-65</t>
  </si>
  <si>
    <t>L-60</t>
  </si>
  <si>
    <t>L-55</t>
  </si>
  <si>
    <t>L-50</t>
  </si>
  <si>
    <t>L-45</t>
  </si>
  <si>
    <t>L-40</t>
  </si>
  <si>
    <t>L-35</t>
  </si>
  <si>
    <t>L-30</t>
  </si>
  <si>
    <t>L-25</t>
  </si>
  <si>
    <t>L-20</t>
  </si>
  <si>
    <t>L-15</t>
  </si>
  <si>
    <t>L-10</t>
  </si>
  <si>
    <t>Sun</t>
  </si>
  <si>
    <t>Rec.</t>
  </si>
  <si>
    <t xml:space="preserve">DAILY FOOD LOG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</si>
</sst>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"/>
  </numFmts>
  <fonts count="19" x14ac:knownFonts="1">
    <font>
      <sz val="10"/>
      <color rgb="FF000000"/>
      <name val="Arial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10"/>
      <color rgb="FF000000"/>
      <name val="Arial"/>
      <family val="2"/>
    </font>
    <font>
      <b/>
      <i/>
      <sz val="12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i/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FFFFFF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badi"/>
      <family val="2"/>
    </font>
    <font>
      <sz val="20"/>
      <color rgb="FF000000"/>
      <name val="Abadi"/>
      <family val="2"/>
    </font>
    <font>
      <b/>
      <sz val="20"/>
      <color rgb="FF000000"/>
      <name val="Abadi"/>
      <family val="2"/>
    </font>
    <font>
      <i/>
      <sz val="10"/>
      <color rgb="FF000000"/>
      <name val="Abadi"/>
      <family val="2"/>
    </font>
    <font>
      <b/>
      <sz val="12"/>
      <color rgb="FF000000"/>
      <name val="Abadi"/>
      <family val="2"/>
    </font>
    <font>
      <b/>
      <i/>
      <sz val="12"/>
      <color rgb="FF000000"/>
      <name val="Abadi"/>
      <family val="2"/>
    </font>
  </fonts>
  <fills count="1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000000"/>
        <bgColor rgb="FF000000"/>
      </patternFill>
    </fill>
    <fill>
      <patternFill patternType="solid">
        <fgColor rgb="FFFFFF99"/>
        <bgColor rgb="FFFFFF99"/>
      </patternFill>
    </fill>
    <fill>
      <patternFill patternType="solid">
        <fgColor rgb="FFFADCB3"/>
        <bgColor rgb="FFFADCB3"/>
      </patternFill>
    </fill>
    <fill>
      <patternFill patternType="solid">
        <fgColor rgb="FFD0E0E3"/>
        <bgColor rgb="FFD0E0E3"/>
      </patternFill>
    </fill>
    <fill>
      <patternFill patternType="solid">
        <fgColor rgb="FFDD7E6B"/>
        <bgColor rgb="FFDD7E6B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0E0E3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ADCB3"/>
      </patternFill>
    </fill>
    <fill>
      <patternFill patternType="solid">
        <fgColor rgb="FFF8F8F8"/>
        <bgColor rgb="FFC9DAF8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left" wrapText="1"/>
    </xf>
    <xf numFmtId="3" fontId="5" fillId="5" borderId="1" xfId="0" applyNumberFormat="1" applyFont="1" applyFill="1" applyBorder="1" applyAlignment="1">
      <alignment horizontal="right" wrapText="1"/>
    </xf>
    <xf numFmtId="0" fontId="5" fillId="4" borderId="1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164" fontId="5" fillId="4" borderId="1" xfId="0" applyNumberFormat="1" applyFont="1" applyFill="1" applyBorder="1" applyAlignment="1">
      <alignment horizontal="right" wrapText="1"/>
    </xf>
    <xf numFmtId="164" fontId="5" fillId="3" borderId="1" xfId="0" applyNumberFormat="1" applyFont="1" applyFill="1" applyBorder="1" applyAlignment="1">
      <alignment horizontal="right" wrapText="1"/>
    </xf>
    <xf numFmtId="0" fontId="1" fillId="5" borderId="1" xfId="0" applyFont="1" applyFill="1" applyBorder="1" applyAlignment="1">
      <alignment horizontal="left" wrapText="1"/>
    </xf>
    <xf numFmtId="164" fontId="1" fillId="5" borderId="1" xfId="0" applyNumberFormat="1" applyFont="1" applyFill="1" applyBorder="1" applyAlignment="1">
      <alignment horizontal="right" wrapText="1"/>
    </xf>
    <xf numFmtId="164" fontId="1" fillId="3" borderId="1" xfId="0" applyNumberFormat="1" applyFont="1" applyFill="1" applyBorder="1" applyAlignment="1">
      <alignment horizontal="right" wrapText="1"/>
    </xf>
    <xf numFmtId="3" fontId="1" fillId="5" borderId="1" xfId="0" applyNumberFormat="1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left" wrapText="1"/>
    </xf>
    <xf numFmtId="3" fontId="1" fillId="7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right" wrapText="1"/>
    </xf>
    <xf numFmtId="0" fontId="1" fillId="7" borderId="1" xfId="0" applyFont="1" applyFill="1" applyBorder="1" applyAlignment="1">
      <alignment horizontal="left" wrapText="1"/>
    </xf>
    <xf numFmtId="164" fontId="1" fillId="7" borderId="1" xfId="0" applyNumberFormat="1" applyFont="1" applyFill="1" applyBorder="1" applyAlignment="1">
      <alignment horizontal="right" wrapText="1"/>
    </xf>
    <xf numFmtId="0" fontId="2" fillId="4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8" xfId="0" applyFont="1" applyFill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10" fillId="3" borderId="9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8" fillId="8" borderId="0" xfId="0" applyFont="1" applyFill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14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164" fontId="9" fillId="3" borderId="1" xfId="0" applyNumberFormat="1" applyFont="1" applyFill="1" applyBorder="1" applyAlignment="1">
      <alignment horizontal="right" wrapText="1"/>
    </xf>
    <xf numFmtId="0" fontId="12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5" borderId="10" xfId="0" applyFont="1" applyFill="1" applyBorder="1" applyAlignment="1">
      <alignment wrapText="1"/>
    </xf>
    <xf numFmtId="0" fontId="12" fillId="5" borderId="9" xfId="0" applyFont="1" applyFill="1" applyBorder="1" applyAlignment="1">
      <alignment wrapText="1"/>
    </xf>
    <xf numFmtId="0" fontId="12" fillId="5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5" borderId="1" xfId="0" applyFont="1" applyFill="1" applyBorder="1" applyAlignment="1">
      <alignment wrapText="1"/>
    </xf>
    <xf numFmtId="3" fontId="3" fillId="3" borderId="1" xfId="0" applyNumberFormat="1" applyFont="1" applyFill="1" applyBorder="1" applyAlignment="1">
      <alignment wrapText="1"/>
    </xf>
    <xf numFmtId="0" fontId="0" fillId="10" borderId="0" xfId="0" applyFont="1" applyFill="1" applyAlignment="1">
      <alignment wrapText="1"/>
    </xf>
    <xf numFmtId="0" fontId="0" fillId="10" borderId="0" xfId="0" applyFont="1" applyFill="1" applyBorder="1" applyAlignment="1">
      <alignment wrapText="1"/>
    </xf>
    <xf numFmtId="0" fontId="4" fillId="9" borderId="0" xfId="0" applyFont="1" applyFill="1" applyBorder="1" applyAlignment="1">
      <alignment wrapText="1"/>
    </xf>
    <xf numFmtId="0" fontId="3" fillId="10" borderId="0" xfId="0" applyFont="1" applyFill="1" applyBorder="1" applyAlignment="1">
      <alignment wrapText="1"/>
    </xf>
    <xf numFmtId="0" fontId="8" fillId="10" borderId="0" xfId="0" applyFont="1" applyFill="1" applyBorder="1" applyAlignment="1">
      <alignment wrapText="1"/>
    </xf>
    <xf numFmtId="0" fontId="7" fillId="11" borderId="0" xfId="0" applyFont="1" applyFill="1" applyBorder="1" applyAlignment="1">
      <alignment vertical="top" wrapText="1"/>
    </xf>
    <xf numFmtId="0" fontId="3" fillId="12" borderId="0" xfId="0" applyFont="1" applyFill="1" applyBorder="1" applyAlignment="1">
      <alignment wrapText="1"/>
    </xf>
    <xf numFmtId="0" fontId="3" fillId="10" borderId="0" xfId="0" applyFont="1" applyFill="1" applyAlignment="1">
      <alignment horizontal="center" vertical="center" wrapText="1"/>
    </xf>
    <xf numFmtId="0" fontId="3" fillId="10" borderId="0" xfId="0" applyFont="1" applyFill="1" applyAlignment="1">
      <alignment wrapText="1"/>
    </xf>
    <xf numFmtId="0" fontId="1" fillId="7" borderId="8" xfId="0" applyFont="1" applyFill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5" fillId="4" borderId="8" xfId="0" applyFont="1" applyFill="1" applyBorder="1" applyAlignment="1">
      <alignment wrapText="1"/>
    </xf>
    <xf numFmtId="3" fontId="3" fillId="5" borderId="8" xfId="0" applyNumberFormat="1" applyFont="1" applyFill="1" applyBorder="1" applyAlignment="1">
      <alignment horizontal="right" wrapText="1"/>
    </xf>
    <xf numFmtId="0" fontId="9" fillId="6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left" wrapText="1"/>
    </xf>
    <xf numFmtId="0" fontId="1" fillId="6" borderId="8" xfId="0" applyFont="1" applyFill="1" applyBorder="1" applyAlignment="1">
      <alignment wrapText="1"/>
    </xf>
    <xf numFmtId="0" fontId="5" fillId="5" borderId="8" xfId="0" applyFont="1" applyFill="1" applyBorder="1" applyAlignment="1">
      <alignment wrapText="1"/>
    </xf>
    <xf numFmtId="0" fontId="1" fillId="5" borderId="8" xfId="0" applyFont="1" applyFill="1" applyBorder="1" applyAlignment="1">
      <alignment horizontal="left" wrapText="1"/>
    </xf>
    <xf numFmtId="0" fontId="1" fillId="4" borderId="8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left" vertical="top" wrapText="1"/>
    </xf>
    <xf numFmtId="0" fontId="8" fillId="0" borderId="7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0" fillId="0" borderId="0" xfId="0" applyFont="1" applyAlignment="1">
      <alignment wrapText="1"/>
    </xf>
    <xf numFmtId="0" fontId="8" fillId="0" borderId="12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2" fillId="4" borderId="8" xfId="0" applyFont="1" applyFill="1" applyBorder="1" applyAlignment="1">
      <alignment wrapText="1"/>
    </xf>
    <xf numFmtId="0" fontId="11" fillId="3" borderId="8" xfId="0" applyFont="1" applyFill="1" applyBorder="1" applyAlignment="1">
      <alignment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13" borderId="1" xfId="0" applyFont="1" applyFill="1" applyBorder="1" applyAlignment="1">
      <alignment horizontal="center" vertical="center" wrapText="1"/>
    </xf>
    <xf numFmtId="3" fontId="16" fillId="13" borderId="1" xfId="0" applyNumberFormat="1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13" fillId="9" borderId="15" xfId="0" applyFont="1" applyFill="1" applyBorder="1" applyAlignment="1">
      <alignment horizontal="center" vertical="center" wrapText="1"/>
    </xf>
    <xf numFmtId="0" fontId="17" fillId="14" borderId="1" xfId="0" applyFont="1" applyFill="1" applyBorder="1" applyAlignment="1">
      <alignment horizontal="center" vertical="center" wrapText="1"/>
    </xf>
    <xf numFmtId="3" fontId="18" fillId="14" borderId="1" xfId="0" applyNumberFormat="1" applyFont="1" applyFill="1" applyBorder="1" applyAlignment="1">
      <alignment horizontal="center" vertical="center" wrapText="1"/>
    </xf>
    <xf numFmtId="0" fontId="17" fillId="14" borderId="8" xfId="0" applyFont="1" applyFill="1" applyBorder="1" applyAlignment="1">
      <alignment horizontal="center" vertical="center" wrapText="1"/>
    </xf>
    <xf numFmtId="0" fontId="17" fillId="14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14"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ADCB3"/>
          <bgColor rgb="FFFADCB3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ADCB3"/>
          <bgColor rgb="FFFADCB3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ADCB3"/>
          <bgColor rgb="FFFADCB3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ADCB3"/>
          <bgColor rgb="FFFADCB3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ADCB3"/>
          <bgColor rgb="FFFADCB3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ADCB3"/>
          <bgColor rgb="FFFADCB3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ADCB3"/>
          <bgColor rgb="FFFADCB3"/>
        </patternFill>
      </fill>
      <alignment wrapText="1"/>
      <border>
        <left/>
        <right/>
        <top/>
        <bottom/>
      </border>
    </dxf>
  </dxfs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847725</xdr:colOff>
      <xdr:row>175</xdr:row>
      <xdr:rowOff>47625</xdr:rowOff>
    </xdr:to>
    <xdr:sp macro="" textlink="">
      <xdr:nvSpPr>
        <xdr:cNvPr id="1032" name="Rectangle 8" hidden="1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847725</xdr:colOff>
      <xdr:row>175</xdr:row>
      <xdr:rowOff>47625</xdr:rowOff>
    </xdr:to>
    <xdr:sp macro="" textlink="">
      <xdr:nvSpPr>
        <xdr:cNvPr id="2" name="Rectangle 8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847725</xdr:colOff>
      <xdr:row>175</xdr:row>
      <xdr:rowOff>47625</xdr:rowOff>
    </xdr:to>
    <xdr:sp macro="" textlink="">
      <xdr:nvSpPr>
        <xdr:cNvPr id="3" name="Rectangle 8" hidden="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847725</xdr:colOff>
      <xdr:row>175</xdr:row>
      <xdr:rowOff>47625</xdr:rowOff>
    </xdr:to>
    <xdr:sp macro="" textlink="">
      <xdr:nvSpPr>
        <xdr:cNvPr id="4" name="AutoShape 8">
          <a:extLst>
            <a:ext uri="{FF2B5EF4-FFF2-40B4-BE49-F238E27FC236}">
              <a16:creationId xmlns:a16="http://schemas.microsoft.com/office/drawing/2014/main" id="{9CF94789-3206-217F-9C94-819C71E074A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847725</xdr:colOff>
      <xdr:row>175</xdr:row>
      <xdr:rowOff>47625</xdr:rowOff>
    </xdr:to>
    <xdr:sp macro="" textlink="">
      <xdr:nvSpPr>
        <xdr:cNvPr id="5" name="AutoShape 8">
          <a:extLst>
            <a:ext uri="{FF2B5EF4-FFF2-40B4-BE49-F238E27FC236}">
              <a16:creationId xmlns:a16="http://schemas.microsoft.com/office/drawing/2014/main" id="{07F07E54-DEBD-C11C-AB6A-507294E5655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847725</xdr:colOff>
      <xdr:row>175</xdr:row>
      <xdr:rowOff>47625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48D8C906-F3DA-4FAF-A180-C6ACD382EDD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st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6"/>
  <sheetViews>
    <sheetView tabSelected="1" workbookViewId="0">
      <pane ySplit="2" topLeftCell="A3" activePane="bottomLeft" state="frozen"/>
      <selection pane="bottomLeft" activeCell="D15" sqref="D15"/>
    </sheetView>
  </sheetViews>
  <sheetFormatPr defaultColWidth="14.42578125" defaultRowHeight="12.75" customHeight="1" x14ac:dyDescent="0.2"/>
  <cols>
    <col min="1" max="1" width="7.85546875" style="70" customWidth="1"/>
    <col min="2" max="2" width="10.7109375" customWidth="1"/>
    <col min="3" max="3" width="10.28515625" customWidth="1"/>
    <col min="4" max="4" width="29" customWidth="1"/>
    <col min="5" max="5" width="13" customWidth="1"/>
    <col min="6" max="6" width="19" customWidth="1"/>
    <col min="7" max="7" width="10.42578125" customWidth="1"/>
    <col min="8" max="8" width="9.28515625" customWidth="1"/>
    <col min="9" max="9" width="10.5703125" customWidth="1"/>
    <col min="10" max="10" width="17.28515625" customWidth="1"/>
    <col min="11" max="11" width="1" customWidth="1"/>
    <col min="12" max="12" width="8.5703125" style="71" customWidth="1"/>
    <col min="13" max="14" width="17.28515625" style="71" customWidth="1"/>
    <col min="15" max="26" width="14.42578125" style="71"/>
    <col min="27" max="34" width="14.42578125" style="70"/>
  </cols>
  <sheetData>
    <row r="1" spans="2:26" s="70" customFormat="1" ht="48.75" customHeight="1" x14ac:dyDescent="0.2">
      <c r="B1" s="101" t="s">
        <v>151</v>
      </c>
      <c r="C1" s="102"/>
      <c r="D1" s="102"/>
      <c r="E1" s="102"/>
      <c r="F1" s="102"/>
      <c r="G1" s="102"/>
      <c r="H1" s="102"/>
      <c r="I1" s="102"/>
      <c r="J1" s="102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2:26" ht="51.75" customHeight="1" x14ac:dyDescent="0.2">
      <c r="B2" s="108" t="s">
        <v>0</v>
      </c>
      <c r="C2" s="109" t="s">
        <v>1</v>
      </c>
      <c r="D2" s="108" t="s">
        <v>2</v>
      </c>
      <c r="E2" s="108" t="s">
        <v>3</v>
      </c>
      <c r="F2" s="108" t="s">
        <v>4</v>
      </c>
      <c r="G2" s="108" t="s">
        <v>5</v>
      </c>
      <c r="H2" s="108" t="s">
        <v>6</v>
      </c>
      <c r="I2" s="110" t="s">
        <v>7</v>
      </c>
      <c r="J2" s="111" t="s">
        <v>8</v>
      </c>
      <c r="K2" s="76"/>
      <c r="L2" s="72"/>
      <c r="M2" s="73"/>
    </row>
    <row r="3" spans="2:26" ht="11.25" customHeight="1" x14ac:dyDescent="0.2">
      <c r="B3" s="103">
        <v>1</v>
      </c>
      <c r="C3" s="104">
        <f t="shared" ref="C3:C59" si="0">MROUND((((I3/10.94)+(G3/9.17))+(F3/3.89))-(H3/12.49),1)</f>
        <v>2</v>
      </c>
      <c r="D3" s="105" t="s">
        <v>10</v>
      </c>
      <c r="E3" s="105">
        <v>80</v>
      </c>
      <c r="F3" s="105">
        <v>0</v>
      </c>
      <c r="G3" s="105">
        <v>11</v>
      </c>
      <c r="H3" s="105">
        <v>0</v>
      </c>
      <c r="I3" s="106">
        <v>8</v>
      </c>
      <c r="J3" s="107" t="s">
        <v>11</v>
      </c>
      <c r="K3" s="76"/>
      <c r="L3" s="73"/>
      <c r="M3" s="73"/>
      <c r="N3" s="73"/>
    </row>
    <row r="4" spans="2:26" ht="11.25" customHeight="1" x14ac:dyDescent="0.2">
      <c r="B4" s="103">
        <f t="shared" ref="B4:B59" si="1">B3+1</f>
        <v>2</v>
      </c>
      <c r="C4" s="104">
        <f t="shared" si="0"/>
        <v>3</v>
      </c>
      <c r="D4" s="105" t="s">
        <v>12</v>
      </c>
      <c r="E4" s="105">
        <v>130</v>
      </c>
      <c r="F4" s="105">
        <v>0</v>
      </c>
      <c r="G4" s="105">
        <v>34</v>
      </c>
      <c r="H4" s="105">
        <v>5</v>
      </c>
      <c r="I4" s="106">
        <v>1</v>
      </c>
      <c r="J4" s="107" t="s">
        <v>13</v>
      </c>
      <c r="K4" s="76"/>
      <c r="L4" s="75"/>
      <c r="M4" s="74"/>
      <c r="N4" s="74"/>
    </row>
    <row r="5" spans="2:26" ht="11.25" customHeight="1" x14ac:dyDescent="0.2">
      <c r="B5" s="103">
        <f t="shared" si="1"/>
        <v>3</v>
      </c>
      <c r="C5" s="104">
        <f t="shared" si="0"/>
        <v>3</v>
      </c>
      <c r="D5" s="105" t="s">
        <v>14</v>
      </c>
      <c r="E5" s="105">
        <v>110</v>
      </c>
      <c r="F5" s="105">
        <v>0</v>
      </c>
      <c r="G5" s="105">
        <v>30</v>
      </c>
      <c r="H5" s="105">
        <v>3</v>
      </c>
      <c r="I5" s="106">
        <v>1</v>
      </c>
      <c r="J5" s="107" t="s">
        <v>13</v>
      </c>
      <c r="K5" s="76"/>
      <c r="L5" s="74"/>
    </row>
    <row r="6" spans="2:26" ht="11.25" customHeight="1" x14ac:dyDescent="0.2">
      <c r="B6" s="103">
        <f t="shared" si="1"/>
        <v>4</v>
      </c>
      <c r="C6" s="104">
        <f t="shared" si="0"/>
        <v>3</v>
      </c>
      <c r="D6" s="105" t="s">
        <v>15</v>
      </c>
      <c r="E6" s="105">
        <v>120</v>
      </c>
      <c r="F6" s="105">
        <v>0</v>
      </c>
      <c r="G6" s="105">
        <v>30</v>
      </c>
      <c r="H6" s="105">
        <v>4</v>
      </c>
      <c r="I6" s="106">
        <v>2</v>
      </c>
      <c r="J6" s="107" t="s">
        <v>13</v>
      </c>
      <c r="K6" s="76"/>
      <c r="L6" s="74"/>
    </row>
    <row r="7" spans="2:26" ht="11.25" customHeight="1" x14ac:dyDescent="0.2">
      <c r="B7" s="103">
        <f t="shared" si="1"/>
        <v>5</v>
      </c>
      <c r="C7" s="104">
        <f t="shared" si="0"/>
        <v>12</v>
      </c>
      <c r="D7" s="105" t="s">
        <v>16</v>
      </c>
      <c r="E7" s="105">
        <v>440</v>
      </c>
      <c r="F7" s="105">
        <v>21</v>
      </c>
      <c r="G7" s="105">
        <v>43</v>
      </c>
      <c r="H7" s="105">
        <v>2</v>
      </c>
      <c r="I7" s="106">
        <v>21</v>
      </c>
      <c r="J7" s="107" t="s">
        <v>17</v>
      </c>
      <c r="K7" s="76"/>
      <c r="L7" s="74"/>
    </row>
    <row r="8" spans="2:26" ht="11.25" customHeight="1" x14ac:dyDescent="0.2">
      <c r="B8" s="103">
        <f t="shared" si="1"/>
        <v>6</v>
      </c>
      <c r="C8" s="104">
        <f t="shared" si="0"/>
        <v>13</v>
      </c>
      <c r="D8" s="105" t="s">
        <v>18</v>
      </c>
      <c r="E8" s="105">
        <v>550</v>
      </c>
      <c r="F8" s="105">
        <v>24</v>
      </c>
      <c r="G8" s="105">
        <v>56</v>
      </c>
      <c r="H8" s="105">
        <v>6</v>
      </c>
      <c r="I8" s="106">
        <v>14</v>
      </c>
      <c r="J8" s="107" t="s">
        <v>19</v>
      </c>
      <c r="K8" s="76"/>
      <c r="L8" s="74"/>
    </row>
    <row r="9" spans="2:26" ht="11.25" customHeight="1" x14ac:dyDescent="0.2">
      <c r="B9" s="103">
        <f t="shared" si="1"/>
        <v>7</v>
      </c>
      <c r="C9" s="104">
        <f t="shared" si="0"/>
        <v>4</v>
      </c>
      <c r="D9" s="105" t="s">
        <v>20</v>
      </c>
      <c r="E9" s="105">
        <v>150</v>
      </c>
      <c r="F9" s="105">
        <v>9</v>
      </c>
      <c r="G9" s="105">
        <v>16</v>
      </c>
      <c r="H9" s="105">
        <v>3</v>
      </c>
      <c r="I9" s="106">
        <v>3</v>
      </c>
      <c r="J9" s="107" t="s">
        <v>21</v>
      </c>
      <c r="K9" s="76"/>
      <c r="L9" s="74"/>
    </row>
    <row r="10" spans="2:26" ht="11.25" customHeight="1" x14ac:dyDescent="0.2">
      <c r="B10" s="103">
        <f t="shared" si="1"/>
        <v>8</v>
      </c>
      <c r="C10" s="104">
        <f t="shared" si="0"/>
        <v>0</v>
      </c>
      <c r="D10" s="105"/>
      <c r="E10" s="105"/>
      <c r="F10" s="105"/>
      <c r="G10" s="105"/>
      <c r="H10" s="105"/>
      <c r="I10" s="106"/>
      <c r="J10" s="107"/>
      <c r="K10" s="76"/>
      <c r="L10" s="74"/>
    </row>
    <row r="11" spans="2:26" ht="11.25" customHeight="1" x14ac:dyDescent="0.2">
      <c r="B11" s="103">
        <f t="shared" si="1"/>
        <v>9</v>
      </c>
      <c r="C11" s="104">
        <f t="shared" si="0"/>
        <v>0</v>
      </c>
      <c r="D11" s="105"/>
      <c r="E11" s="105"/>
      <c r="F11" s="105"/>
      <c r="G11" s="105"/>
      <c r="H11" s="105"/>
      <c r="I11" s="106"/>
      <c r="J11" s="107"/>
      <c r="K11" s="76"/>
      <c r="L11" s="74"/>
    </row>
    <row r="12" spans="2:26" ht="11.25" customHeight="1" x14ac:dyDescent="0.2">
      <c r="B12" s="103">
        <f t="shared" si="1"/>
        <v>10</v>
      </c>
      <c r="C12" s="104">
        <f t="shared" si="0"/>
        <v>0</v>
      </c>
      <c r="D12" s="105"/>
      <c r="E12" s="105"/>
      <c r="F12" s="105"/>
      <c r="G12" s="105"/>
      <c r="H12" s="105"/>
      <c r="I12" s="106"/>
      <c r="J12" s="107"/>
      <c r="K12" s="76"/>
      <c r="L12" s="74"/>
    </row>
    <row r="13" spans="2:26" ht="11.25" customHeight="1" x14ac:dyDescent="0.2">
      <c r="B13" s="103">
        <f t="shared" si="1"/>
        <v>11</v>
      </c>
      <c r="C13" s="104">
        <f t="shared" si="0"/>
        <v>0</v>
      </c>
      <c r="D13" s="105"/>
      <c r="E13" s="105"/>
      <c r="F13" s="105"/>
      <c r="G13" s="105"/>
      <c r="H13" s="105"/>
      <c r="I13" s="106"/>
      <c r="J13" s="107"/>
      <c r="K13" s="76"/>
      <c r="L13" s="74"/>
    </row>
    <row r="14" spans="2:26" ht="11.25" customHeight="1" x14ac:dyDescent="0.2">
      <c r="B14" s="103">
        <f t="shared" si="1"/>
        <v>12</v>
      </c>
      <c r="C14" s="104">
        <f t="shared" si="0"/>
        <v>0</v>
      </c>
      <c r="D14" s="105"/>
      <c r="E14" s="105"/>
      <c r="F14" s="105"/>
      <c r="G14" s="105"/>
      <c r="H14" s="105"/>
      <c r="I14" s="106"/>
      <c r="J14" s="107"/>
      <c r="K14" s="76"/>
      <c r="L14" s="74"/>
    </row>
    <row r="15" spans="2:26" ht="11.25" customHeight="1" x14ac:dyDescent="0.2">
      <c r="B15" s="103">
        <f t="shared" si="1"/>
        <v>13</v>
      </c>
      <c r="C15" s="104">
        <f t="shared" si="0"/>
        <v>0</v>
      </c>
      <c r="D15" s="105"/>
      <c r="E15" s="105"/>
      <c r="F15" s="105"/>
      <c r="G15" s="105"/>
      <c r="H15" s="105"/>
      <c r="I15" s="106"/>
      <c r="J15" s="107"/>
      <c r="K15" s="76"/>
      <c r="L15" s="74"/>
    </row>
    <row r="16" spans="2:26" ht="11.25" customHeight="1" x14ac:dyDescent="0.2">
      <c r="B16" s="103">
        <f t="shared" si="1"/>
        <v>14</v>
      </c>
      <c r="C16" s="104">
        <f t="shared" si="0"/>
        <v>0</v>
      </c>
      <c r="D16" s="105"/>
      <c r="E16" s="105"/>
      <c r="F16" s="105"/>
      <c r="G16" s="105"/>
      <c r="H16" s="105"/>
      <c r="I16" s="106"/>
      <c r="J16" s="107"/>
      <c r="K16" s="76"/>
      <c r="L16" s="74"/>
    </row>
    <row r="17" spans="2:12" ht="11.25" customHeight="1" x14ac:dyDescent="0.2">
      <c r="B17" s="103">
        <f t="shared" si="1"/>
        <v>15</v>
      </c>
      <c r="C17" s="104">
        <f t="shared" si="0"/>
        <v>0</v>
      </c>
      <c r="D17" s="105"/>
      <c r="E17" s="105"/>
      <c r="F17" s="105"/>
      <c r="G17" s="105"/>
      <c r="H17" s="105"/>
      <c r="I17" s="106"/>
      <c r="J17" s="107"/>
      <c r="K17" s="76"/>
      <c r="L17" s="74"/>
    </row>
    <row r="18" spans="2:12" ht="11.25" customHeight="1" x14ac:dyDescent="0.2">
      <c r="B18" s="103">
        <f t="shared" si="1"/>
        <v>16</v>
      </c>
      <c r="C18" s="104">
        <f t="shared" si="0"/>
        <v>0</v>
      </c>
      <c r="D18" s="105"/>
      <c r="E18" s="105"/>
      <c r="F18" s="105"/>
      <c r="G18" s="105"/>
      <c r="H18" s="105"/>
      <c r="I18" s="106"/>
      <c r="J18" s="107"/>
      <c r="K18" s="76"/>
      <c r="L18" s="74"/>
    </row>
    <row r="19" spans="2:12" ht="11.25" customHeight="1" x14ac:dyDescent="0.2">
      <c r="B19" s="103">
        <f t="shared" si="1"/>
        <v>17</v>
      </c>
      <c r="C19" s="104">
        <f t="shared" si="0"/>
        <v>0</v>
      </c>
      <c r="D19" s="105"/>
      <c r="E19" s="105"/>
      <c r="F19" s="105"/>
      <c r="G19" s="105"/>
      <c r="H19" s="105"/>
      <c r="I19" s="106"/>
      <c r="J19" s="107"/>
      <c r="K19" s="76"/>
      <c r="L19" s="74"/>
    </row>
    <row r="20" spans="2:12" ht="11.25" customHeight="1" x14ac:dyDescent="0.2">
      <c r="B20" s="103">
        <f t="shared" si="1"/>
        <v>18</v>
      </c>
      <c r="C20" s="104">
        <f t="shared" si="0"/>
        <v>0</v>
      </c>
      <c r="D20" s="105"/>
      <c r="E20" s="105"/>
      <c r="F20" s="105"/>
      <c r="G20" s="105"/>
      <c r="H20" s="105"/>
      <c r="I20" s="106"/>
      <c r="J20" s="107"/>
      <c r="K20" s="76"/>
      <c r="L20" s="74"/>
    </row>
    <row r="21" spans="2:12" ht="11.25" customHeight="1" x14ac:dyDescent="0.2">
      <c r="B21" s="103">
        <f t="shared" si="1"/>
        <v>19</v>
      </c>
      <c r="C21" s="104">
        <f t="shared" si="0"/>
        <v>0</v>
      </c>
      <c r="D21" s="105"/>
      <c r="E21" s="105"/>
      <c r="F21" s="105"/>
      <c r="G21" s="105"/>
      <c r="H21" s="105"/>
      <c r="I21" s="106"/>
      <c r="J21" s="107"/>
      <c r="K21" s="76"/>
      <c r="L21" s="74"/>
    </row>
    <row r="22" spans="2:12" ht="11.25" customHeight="1" x14ac:dyDescent="0.2">
      <c r="B22" s="103">
        <f t="shared" si="1"/>
        <v>20</v>
      </c>
      <c r="C22" s="104">
        <f t="shared" si="0"/>
        <v>0</v>
      </c>
      <c r="D22" s="105"/>
      <c r="E22" s="105"/>
      <c r="F22" s="105"/>
      <c r="G22" s="105"/>
      <c r="H22" s="105"/>
      <c r="I22" s="106"/>
      <c r="J22" s="107"/>
      <c r="K22" s="76"/>
      <c r="L22" s="74"/>
    </row>
    <row r="23" spans="2:12" ht="11.25" customHeight="1" x14ac:dyDescent="0.2">
      <c r="B23" s="103">
        <f t="shared" si="1"/>
        <v>21</v>
      </c>
      <c r="C23" s="104">
        <f t="shared" si="0"/>
        <v>0</v>
      </c>
      <c r="D23" s="105"/>
      <c r="E23" s="105"/>
      <c r="F23" s="105"/>
      <c r="G23" s="105"/>
      <c r="H23" s="105"/>
      <c r="I23" s="106"/>
      <c r="J23" s="107"/>
      <c r="K23" s="76"/>
      <c r="L23" s="74"/>
    </row>
    <row r="24" spans="2:12" ht="11.25" customHeight="1" x14ac:dyDescent="0.2">
      <c r="B24" s="103">
        <f t="shared" si="1"/>
        <v>22</v>
      </c>
      <c r="C24" s="104">
        <f t="shared" si="0"/>
        <v>0</v>
      </c>
      <c r="D24" s="105"/>
      <c r="E24" s="105"/>
      <c r="F24" s="105"/>
      <c r="G24" s="105"/>
      <c r="H24" s="105"/>
      <c r="I24" s="106"/>
      <c r="J24" s="107"/>
      <c r="K24" s="76"/>
      <c r="L24" s="74"/>
    </row>
    <row r="25" spans="2:12" ht="11.25" customHeight="1" x14ac:dyDescent="0.2">
      <c r="B25" s="103">
        <f t="shared" si="1"/>
        <v>23</v>
      </c>
      <c r="C25" s="104">
        <f t="shared" si="0"/>
        <v>0</v>
      </c>
      <c r="D25" s="105"/>
      <c r="E25" s="105"/>
      <c r="F25" s="105"/>
      <c r="G25" s="105"/>
      <c r="H25" s="105"/>
      <c r="I25" s="106"/>
      <c r="J25" s="107"/>
      <c r="K25" s="76"/>
      <c r="L25" s="74"/>
    </row>
    <row r="26" spans="2:12" ht="11.25" customHeight="1" x14ac:dyDescent="0.2">
      <c r="B26" s="103">
        <f t="shared" si="1"/>
        <v>24</v>
      </c>
      <c r="C26" s="104">
        <f t="shared" si="0"/>
        <v>0</v>
      </c>
      <c r="D26" s="105"/>
      <c r="E26" s="105"/>
      <c r="F26" s="105"/>
      <c r="G26" s="105"/>
      <c r="H26" s="105"/>
      <c r="I26" s="106"/>
      <c r="J26" s="107"/>
      <c r="K26" s="76"/>
      <c r="L26" s="74"/>
    </row>
    <row r="27" spans="2:12" ht="11.25" customHeight="1" x14ac:dyDescent="0.2">
      <c r="B27" s="103">
        <f t="shared" si="1"/>
        <v>25</v>
      </c>
      <c r="C27" s="104">
        <f t="shared" si="0"/>
        <v>0</v>
      </c>
      <c r="D27" s="105"/>
      <c r="E27" s="105"/>
      <c r="F27" s="105"/>
      <c r="G27" s="105"/>
      <c r="H27" s="105"/>
      <c r="I27" s="106"/>
      <c r="J27" s="107"/>
      <c r="K27" s="76"/>
      <c r="L27" s="74"/>
    </row>
    <row r="28" spans="2:12" ht="11.25" customHeight="1" x14ac:dyDescent="0.2">
      <c r="B28" s="103">
        <f t="shared" si="1"/>
        <v>26</v>
      </c>
      <c r="C28" s="104">
        <f t="shared" si="0"/>
        <v>0</v>
      </c>
      <c r="D28" s="105"/>
      <c r="E28" s="105"/>
      <c r="F28" s="105"/>
      <c r="G28" s="105"/>
      <c r="H28" s="105"/>
      <c r="I28" s="106"/>
      <c r="J28" s="107"/>
      <c r="K28" s="76"/>
      <c r="L28" s="74"/>
    </row>
    <row r="29" spans="2:12" ht="11.25" customHeight="1" x14ac:dyDescent="0.2">
      <c r="B29" s="103">
        <f t="shared" si="1"/>
        <v>27</v>
      </c>
      <c r="C29" s="104">
        <f t="shared" si="0"/>
        <v>0</v>
      </c>
      <c r="D29" s="105"/>
      <c r="E29" s="105"/>
      <c r="F29" s="105"/>
      <c r="G29" s="105"/>
      <c r="H29" s="105"/>
      <c r="I29" s="106"/>
      <c r="J29" s="107"/>
      <c r="K29" s="76"/>
      <c r="L29" s="74"/>
    </row>
    <row r="30" spans="2:12" ht="11.25" customHeight="1" x14ac:dyDescent="0.2">
      <c r="B30" s="103">
        <f t="shared" si="1"/>
        <v>28</v>
      </c>
      <c r="C30" s="104">
        <f t="shared" si="0"/>
        <v>0</v>
      </c>
      <c r="D30" s="105"/>
      <c r="E30" s="105"/>
      <c r="F30" s="105"/>
      <c r="G30" s="105"/>
      <c r="H30" s="105"/>
      <c r="I30" s="106"/>
      <c r="J30" s="107"/>
      <c r="K30" s="76"/>
      <c r="L30" s="74"/>
    </row>
    <row r="31" spans="2:12" ht="11.25" customHeight="1" x14ac:dyDescent="0.2">
      <c r="B31" s="103">
        <f t="shared" si="1"/>
        <v>29</v>
      </c>
      <c r="C31" s="104">
        <f t="shared" si="0"/>
        <v>0</v>
      </c>
      <c r="D31" s="105"/>
      <c r="E31" s="105"/>
      <c r="F31" s="105"/>
      <c r="G31" s="105"/>
      <c r="H31" s="105"/>
      <c r="I31" s="106"/>
      <c r="J31" s="107"/>
      <c r="K31" s="76"/>
      <c r="L31" s="74"/>
    </row>
    <row r="32" spans="2:12" ht="11.25" customHeight="1" x14ac:dyDescent="0.2">
      <c r="B32" s="103">
        <f t="shared" si="1"/>
        <v>30</v>
      </c>
      <c r="C32" s="104">
        <f t="shared" si="0"/>
        <v>0</v>
      </c>
      <c r="D32" s="105"/>
      <c r="E32" s="105"/>
      <c r="F32" s="105"/>
      <c r="G32" s="105"/>
      <c r="H32" s="105"/>
      <c r="I32" s="106"/>
      <c r="J32" s="107"/>
      <c r="K32" s="76"/>
      <c r="L32" s="74"/>
    </row>
    <row r="33" spans="2:14" ht="11.25" customHeight="1" x14ac:dyDescent="0.2">
      <c r="B33" s="103">
        <f t="shared" si="1"/>
        <v>31</v>
      </c>
      <c r="C33" s="104">
        <f t="shared" si="0"/>
        <v>0</v>
      </c>
      <c r="D33" s="105"/>
      <c r="E33" s="105"/>
      <c r="F33" s="105"/>
      <c r="G33" s="105"/>
      <c r="H33" s="105"/>
      <c r="I33" s="106"/>
      <c r="J33" s="107"/>
      <c r="K33" s="76"/>
      <c r="L33" s="74"/>
    </row>
    <row r="34" spans="2:14" ht="11.25" customHeight="1" x14ac:dyDescent="0.2">
      <c r="B34" s="103">
        <f t="shared" si="1"/>
        <v>32</v>
      </c>
      <c r="C34" s="104">
        <f t="shared" si="0"/>
        <v>0</v>
      </c>
      <c r="D34" s="105"/>
      <c r="E34" s="105"/>
      <c r="F34" s="105"/>
      <c r="G34" s="105"/>
      <c r="H34" s="105"/>
      <c r="I34" s="106"/>
      <c r="J34" s="107"/>
      <c r="K34" s="76"/>
      <c r="L34" s="74"/>
    </row>
    <row r="35" spans="2:14" ht="11.25" customHeight="1" x14ac:dyDescent="0.2">
      <c r="B35" s="103">
        <f t="shared" si="1"/>
        <v>33</v>
      </c>
      <c r="C35" s="104">
        <f t="shared" si="0"/>
        <v>0</v>
      </c>
      <c r="D35" s="105"/>
      <c r="E35" s="105"/>
      <c r="F35" s="105"/>
      <c r="G35" s="105"/>
      <c r="H35" s="105"/>
      <c r="I35" s="106"/>
      <c r="J35" s="107"/>
      <c r="K35" s="76"/>
      <c r="L35" s="74"/>
    </row>
    <row r="36" spans="2:14" ht="11.25" customHeight="1" x14ac:dyDescent="0.2">
      <c r="B36" s="103">
        <f t="shared" si="1"/>
        <v>34</v>
      </c>
      <c r="C36" s="104">
        <f t="shared" si="0"/>
        <v>0</v>
      </c>
      <c r="D36" s="105"/>
      <c r="E36" s="105"/>
      <c r="F36" s="105"/>
      <c r="G36" s="105"/>
      <c r="H36" s="105"/>
      <c r="I36" s="106"/>
      <c r="J36" s="107"/>
      <c r="K36" s="76"/>
      <c r="L36" s="74"/>
    </row>
    <row r="37" spans="2:14" ht="11.25" customHeight="1" x14ac:dyDescent="0.2">
      <c r="B37" s="103">
        <f t="shared" si="1"/>
        <v>35</v>
      </c>
      <c r="C37" s="104">
        <f t="shared" si="0"/>
        <v>0</v>
      </c>
      <c r="D37" s="105"/>
      <c r="E37" s="105"/>
      <c r="F37" s="105"/>
      <c r="G37" s="105"/>
      <c r="H37" s="105"/>
      <c r="I37" s="106"/>
      <c r="J37" s="107"/>
      <c r="K37" s="76"/>
      <c r="L37" s="74"/>
    </row>
    <row r="38" spans="2:14" ht="11.25" customHeight="1" x14ac:dyDescent="0.2">
      <c r="B38" s="103">
        <f t="shared" si="1"/>
        <v>36</v>
      </c>
      <c r="C38" s="104">
        <f t="shared" si="0"/>
        <v>0</v>
      </c>
      <c r="D38" s="105"/>
      <c r="E38" s="105"/>
      <c r="F38" s="105"/>
      <c r="G38" s="105"/>
      <c r="H38" s="105"/>
      <c r="I38" s="106"/>
      <c r="J38" s="107"/>
      <c r="K38" s="76"/>
      <c r="L38" s="74"/>
    </row>
    <row r="39" spans="2:14" ht="11.25" customHeight="1" x14ac:dyDescent="0.2">
      <c r="B39" s="103">
        <f t="shared" si="1"/>
        <v>37</v>
      </c>
      <c r="C39" s="104">
        <f t="shared" si="0"/>
        <v>0</v>
      </c>
      <c r="D39" s="105"/>
      <c r="E39" s="105"/>
      <c r="F39" s="105"/>
      <c r="G39" s="105"/>
      <c r="H39" s="105"/>
      <c r="I39" s="106"/>
      <c r="J39" s="107"/>
      <c r="K39" s="76"/>
      <c r="L39" s="74"/>
    </row>
    <row r="40" spans="2:14" ht="11.25" customHeight="1" x14ac:dyDescent="0.2">
      <c r="B40" s="103">
        <f t="shared" si="1"/>
        <v>38</v>
      </c>
      <c r="C40" s="104">
        <f t="shared" si="0"/>
        <v>0</v>
      </c>
      <c r="D40" s="105"/>
      <c r="E40" s="105"/>
      <c r="F40" s="105"/>
      <c r="G40" s="105"/>
      <c r="H40" s="105"/>
      <c r="I40" s="106"/>
      <c r="J40" s="107"/>
      <c r="K40" s="76"/>
      <c r="L40" s="74"/>
    </row>
    <row r="41" spans="2:14" ht="11.25" customHeight="1" x14ac:dyDescent="0.2">
      <c r="B41" s="103">
        <f t="shared" si="1"/>
        <v>39</v>
      </c>
      <c r="C41" s="104">
        <f t="shared" si="0"/>
        <v>0</v>
      </c>
      <c r="D41" s="105"/>
      <c r="E41" s="105"/>
      <c r="F41" s="105"/>
      <c r="G41" s="105"/>
      <c r="H41" s="105"/>
      <c r="I41" s="106"/>
      <c r="J41" s="107"/>
      <c r="K41" s="76"/>
      <c r="L41" s="74"/>
    </row>
    <row r="42" spans="2:14" ht="11.25" customHeight="1" x14ac:dyDescent="0.2">
      <c r="B42" s="103">
        <f t="shared" si="1"/>
        <v>40</v>
      </c>
      <c r="C42" s="104">
        <f t="shared" si="0"/>
        <v>0</v>
      </c>
      <c r="D42" s="105"/>
      <c r="E42" s="105"/>
      <c r="F42" s="105"/>
      <c r="G42" s="105"/>
      <c r="H42" s="105"/>
      <c r="I42" s="106"/>
      <c r="J42" s="107"/>
      <c r="K42" s="76"/>
      <c r="L42" s="74"/>
    </row>
    <row r="43" spans="2:14" ht="11.25" customHeight="1" x14ac:dyDescent="0.2">
      <c r="B43" s="103">
        <f t="shared" si="1"/>
        <v>41</v>
      </c>
      <c r="C43" s="104">
        <f t="shared" si="0"/>
        <v>0</v>
      </c>
      <c r="D43" s="105"/>
      <c r="E43" s="105"/>
      <c r="F43" s="105"/>
      <c r="G43" s="105"/>
      <c r="H43" s="105"/>
      <c r="I43" s="106"/>
      <c r="J43" s="107"/>
      <c r="K43" s="76"/>
      <c r="L43" s="74"/>
    </row>
    <row r="44" spans="2:14" ht="11.25" customHeight="1" x14ac:dyDescent="0.2">
      <c r="B44" s="103">
        <f t="shared" si="1"/>
        <v>42</v>
      </c>
      <c r="C44" s="104">
        <f t="shared" si="0"/>
        <v>0</v>
      </c>
      <c r="D44" s="105"/>
      <c r="E44" s="105"/>
      <c r="F44" s="105"/>
      <c r="G44" s="105"/>
      <c r="H44" s="105"/>
      <c r="I44" s="106"/>
      <c r="J44" s="107"/>
      <c r="K44" s="76"/>
      <c r="L44" s="74"/>
    </row>
    <row r="45" spans="2:14" ht="11.25" customHeight="1" x14ac:dyDescent="0.2">
      <c r="B45" s="103">
        <f t="shared" si="1"/>
        <v>43</v>
      </c>
      <c r="C45" s="104">
        <f t="shared" si="0"/>
        <v>0</v>
      </c>
      <c r="D45" s="105"/>
      <c r="E45" s="105"/>
      <c r="F45" s="105"/>
      <c r="G45" s="105"/>
      <c r="H45" s="105"/>
      <c r="I45" s="106"/>
      <c r="J45" s="107"/>
      <c r="K45" s="76"/>
      <c r="L45" s="74"/>
      <c r="M45" s="74"/>
      <c r="N45" s="74"/>
    </row>
    <row r="46" spans="2:14" ht="11.25" customHeight="1" x14ac:dyDescent="0.2">
      <c r="B46" s="103">
        <f t="shared" si="1"/>
        <v>44</v>
      </c>
      <c r="C46" s="104">
        <f t="shared" si="0"/>
        <v>0</v>
      </c>
      <c r="D46" s="105"/>
      <c r="E46" s="105"/>
      <c r="F46" s="105"/>
      <c r="G46" s="105"/>
      <c r="H46" s="105"/>
      <c r="I46" s="106"/>
      <c r="J46" s="107"/>
      <c r="K46" s="76"/>
      <c r="L46" s="73"/>
      <c r="M46" s="74"/>
      <c r="N46" s="74"/>
    </row>
    <row r="47" spans="2:14" ht="11.25" customHeight="1" x14ac:dyDescent="0.2">
      <c r="B47" s="103">
        <f t="shared" si="1"/>
        <v>45</v>
      </c>
      <c r="C47" s="104">
        <f t="shared" si="0"/>
        <v>0</v>
      </c>
      <c r="D47" s="105"/>
      <c r="E47" s="105"/>
      <c r="F47" s="105"/>
      <c r="G47" s="105"/>
      <c r="H47" s="105"/>
      <c r="I47" s="106"/>
      <c r="J47" s="107"/>
      <c r="K47" s="76"/>
      <c r="L47" s="73"/>
    </row>
    <row r="48" spans="2:14" ht="11.25" customHeight="1" x14ac:dyDescent="0.2">
      <c r="B48" s="103">
        <f t="shared" si="1"/>
        <v>46</v>
      </c>
      <c r="C48" s="104">
        <f t="shared" si="0"/>
        <v>0</v>
      </c>
      <c r="D48" s="105"/>
      <c r="E48" s="105"/>
      <c r="F48" s="105"/>
      <c r="G48" s="105"/>
      <c r="H48" s="105"/>
      <c r="I48" s="106"/>
      <c r="J48" s="107"/>
      <c r="K48" s="76"/>
      <c r="L48" s="73"/>
    </row>
    <row r="49" spans="2:26" ht="11.25" customHeight="1" x14ac:dyDescent="0.2">
      <c r="B49" s="103">
        <f t="shared" si="1"/>
        <v>47</v>
      </c>
      <c r="C49" s="104">
        <f t="shared" si="0"/>
        <v>0</v>
      </c>
      <c r="D49" s="105"/>
      <c r="E49" s="105"/>
      <c r="F49" s="105"/>
      <c r="G49" s="105"/>
      <c r="H49" s="105"/>
      <c r="I49" s="106"/>
      <c r="J49" s="107"/>
      <c r="K49" s="76"/>
      <c r="L49" s="73"/>
    </row>
    <row r="50" spans="2:26" ht="11.25" customHeight="1" x14ac:dyDescent="0.2">
      <c r="B50" s="103">
        <f t="shared" si="1"/>
        <v>48</v>
      </c>
      <c r="C50" s="104">
        <f t="shared" si="0"/>
        <v>0</v>
      </c>
      <c r="D50" s="105"/>
      <c r="E50" s="105"/>
      <c r="F50" s="105"/>
      <c r="G50" s="105"/>
      <c r="H50" s="105"/>
      <c r="I50" s="106"/>
      <c r="J50" s="107"/>
      <c r="K50" s="76"/>
      <c r="L50" s="73"/>
    </row>
    <row r="51" spans="2:26" ht="11.25" customHeight="1" x14ac:dyDescent="0.2">
      <c r="B51" s="103">
        <f t="shared" si="1"/>
        <v>49</v>
      </c>
      <c r="C51" s="104">
        <f t="shared" si="0"/>
        <v>0</v>
      </c>
      <c r="D51" s="105"/>
      <c r="E51" s="105"/>
      <c r="F51" s="105"/>
      <c r="G51" s="105"/>
      <c r="H51" s="105"/>
      <c r="I51" s="106"/>
      <c r="J51" s="107"/>
      <c r="K51" s="76"/>
      <c r="L51" s="73"/>
    </row>
    <row r="52" spans="2:26" ht="11.25" customHeight="1" x14ac:dyDescent="0.2">
      <c r="B52" s="103">
        <f t="shared" si="1"/>
        <v>50</v>
      </c>
      <c r="C52" s="104">
        <f t="shared" si="0"/>
        <v>0</v>
      </c>
      <c r="D52" s="105"/>
      <c r="E52" s="105"/>
      <c r="F52" s="105"/>
      <c r="G52" s="105"/>
      <c r="H52" s="105"/>
      <c r="I52" s="106"/>
      <c r="J52" s="107"/>
      <c r="K52" s="76"/>
      <c r="L52" s="73"/>
    </row>
    <row r="53" spans="2:26" ht="11.25" customHeight="1" x14ac:dyDescent="0.2">
      <c r="B53" s="103">
        <f t="shared" si="1"/>
        <v>51</v>
      </c>
      <c r="C53" s="104">
        <f t="shared" si="0"/>
        <v>0</v>
      </c>
      <c r="D53" s="105"/>
      <c r="E53" s="105"/>
      <c r="F53" s="105"/>
      <c r="G53" s="105"/>
      <c r="H53" s="105"/>
      <c r="I53" s="106"/>
      <c r="J53" s="107"/>
      <c r="K53" s="76"/>
      <c r="L53" s="73"/>
    </row>
    <row r="54" spans="2:26" ht="11.25" customHeight="1" x14ac:dyDescent="0.2">
      <c r="B54" s="103">
        <f t="shared" si="1"/>
        <v>52</v>
      </c>
      <c r="C54" s="104">
        <f t="shared" si="0"/>
        <v>0</v>
      </c>
      <c r="D54" s="105"/>
      <c r="E54" s="105"/>
      <c r="F54" s="105"/>
      <c r="G54" s="105"/>
      <c r="H54" s="105"/>
      <c r="I54" s="106"/>
      <c r="J54" s="107"/>
      <c r="K54" s="76"/>
      <c r="L54" s="73"/>
    </row>
    <row r="55" spans="2:26" ht="11.25" customHeight="1" x14ac:dyDescent="0.2">
      <c r="B55" s="103">
        <f t="shared" si="1"/>
        <v>53</v>
      </c>
      <c r="C55" s="104">
        <f t="shared" si="0"/>
        <v>0</v>
      </c>
      <c r="D55" s="105"/>
      <c r="E55" s="105"/>
      <c r="F55" s="105"/>
      <c r="G55" s="105"/>
      <c r="H55" s="105"/>
      <c r="I55" s="106"/>
      <c r="J55" s="107"/>
      <c r="K55" s="76"/>
      <c r="L55" s="73"/>
    </row>
    <row r="56" spans="2:26" ht="11.25" customHeight="1" x14ac:dyDescent="0.2">
      <c r="B56" s="103">
        <f t="shared" si="1"/>
        <v>54</v>
      </c>
      <c r="C56" s="104">
        <f t="shared" si="0"/>
        <v>0</v>
      </c>
      <c r="D56" s="105"/>
      <c r="E56" s="105"/>
      <c r="F56" s="105"/>
      <c r="G56" s="105"/>
      <c r="H56" s="105"/>
      <c r="I56" s="106"/>
      <c r="J56" s="107"/>
      <c r="K56" s="76"/>
      <c r="L56" s="73"/>
    </row>
    <row r="57" spans="2:26" ht="11.25" customHeight="1" x14ac:dyDescent="0.2">
      <c r="B57" s="103">
        <f t="shared" si="1"/>
        <v>55</v>
      </c>
      <c r="C57" s="104">
        <f t="shared" si="0"/>
        <v>0</v>
      </c>
      <c r="D57" s="105"/>
      <c r="E57" s="105"/>
      <c r="F57" s="105"/>
      <c r="G57" s="105"/>
      <c r="H57" s="105"/>
      <c r="I57" s="106"/>
      <c r="J57" s="107"/>
      <c r="K57" s="76"/>
      <c r="L57" s="73"/>
    </row>
    <row r="58" spans="2:26" ht="11.25" customHeight="1" x14ac:dyDescent="0.2">
      <c r="B58" s="103">
        <f t="shared" si="1"/>
        <v>56</v>
      </c>
      <c r="C58" s="104">
        <f t="shared" si="0"/>
        <v>0</v>
      </c>
      <c r="D58" s="105"/>
      <c r="E58" s="105"/>
      <c r="F58" s="105"/>
      <c r="G58" s="105"/>
      <c r="H58" s="105"/>
      <c r="I58" s="106"/>
      <c r="J58" s="107"/>
      <c r="K58" s="76"/>
      <c r="L58" s="73"/>
    </row>
    <row r="59" spans="2:26" ht="11.25" customHeight="1" x14ac:dyDescent="0.2">
      <c r="B59" s="103">
        <f t="shared" si="1"/>
        <v>57</v>
      </c>
      <c r="C59" s="104">
        <f t="shared" si="0"/>
        <v>0</v>
      </c>
      <c r="D59" s="105"/>
      <c r="E59" s="105"/>
      <c r="F59" s="105"/>
      <c r="G59" s="105"/>
      <c r="H59" s="105"/>
      <c r="I59" s="106"/>
      <c r="J59" s="107"/>
      <c r="K59" s="76"/>
      <c r="L59" s="73"/>
    </row>
    <row r="60" spans="2:26" s="70" customFormat="1" ht="12.75" customHeight="1" x14ac:dyDescent="0.2">
      <c r="B60" s="77"/>
      <c r="C60" s="77"/>
      <c r="D60" s="77"/>
      <c r="E60" s="77"/>
      <c r="F60" s="77"/>
      <c r="G60" s="77"/>
      <c r="H60" s="77"/>
      <c r="I60" s="77"/>
      <c r="J60" s="77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2:26" s="70" customFormat="1" ht="12.75" customHeight="1" x14ac:dyDescent="0.2">
      <c r="B61" s="78"/>
      <c r="C61" s="78"/>
      <c r="D61" s="78"/>
      <c r="E61" s="78"/>
      <c r="F61" s="78"/>
      <c r="G61" s="78"/>
      <c r="H61" s="78"/>
      <c r="I61" s="78"/>
      <c r="J61" s="78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2:26" s="70" customFormat="1" ht="12.75" customHeight="1" x14ac:dyDescent="0.2">
      <c r="B62" s="78"/>
      <c r="C62" s="78"/>
      <c r="D62" s="78"/>
      <c r="E62" s="78"/>
      <c r="F62" s="78"/>
      <c r="G62" s="78"/>
      <c r="H62" s="78"/>
      <c r="I62" s="78"/>
      <c r="J62" s="78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2:26" s="70" customFormat="1" ht="12.75" customHeight="1" x14ac:dyDescent="0.2">
      <c r="B63" s="78"/>
      <c r="C63" s="78"/>
      <c r="D63" s="78"/>
      <c r="E63" s="78"/>
      <c r="F63" s="78"/>
      <c r="G63" s="78"/>
      <c r="H63" s="78"/>
      <c r="I63" s="78"/>
      <c r="J63" s="78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</row>
    <row r="64" spans="2:26" s="70" customFormat="1" ht="12.75" customHeight="1" x14ac:dyDescent="0.2"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</row>
    <row r="65" spans="12:26" s="70" customFormat="1" ht="12.75" customHeight="1" x14ac:dyDescent="0.2"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</row>
    <row r="66" spans="12:26" s="70" customFormat="1" ht="12.75" customHeight="1" x14ac:dyDescent="0.2"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</row>
    <row r="67" spans="12:26" s="70" customFormat="1" ht="12.75" customHeight="1" x14ac:dyDescent="0.2"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12:26" s="70" customFormat="1" ht="12.75" customHeight="1" x14ac:dyDescent="0.2"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12:26" s="70" customFormat="1" ht="12.75" customHeight="1" x14ac:dyDescent="0.2"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12:26" s="70" customFormat="1" ht="12.75" customHeight="1" x14ac:dyDescent="0.2"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</row>
    <row r="71" spans="12:26" s="70" customFormat="1" ht="12.75" customHeight="1" x14ac:dyDescent="0.2"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12:26" s="70" customFormat="1" ht="12.75" customHeight="1" x14ac:dyDescent="0.2"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12:26" s="70" customFormat="1" ht="12.75" customHeight="1" x14ac:dyDescent="0.2"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</row>
    <row r="74" spans="12:26" s="70" customFormat="1" ht="12.75" customHeight="1" x14ac:dyDescent="0.2"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</row>
    <row r="75" spans="12:26" s="70" customFormat="1" ht="12.75" customHeight="1" x14ac:dyDescent="0.2"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</row>
    <row r="76" spans="12:26" s="70" customFormat="1" ht="12.75" customHeight="1" x14ac:dyDescent="0.2"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</row>
    <row r="77" spans="12:26" s="70" customFormat="1" ht="12.75" customHeight="1" x14ac:dyDescent="0.2"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</row>
    <row r="78" spans="12:26" s="70" customFormat="1" ht="12.75" customHeight="1" x14ac:dyDescent="0.2"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</row>
    <row r="79" spans="12:26" s="70" customFormat="1" ht="12.75" customHeight="1" x14ac:dyDescent="0.2"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</row>
    <row r="80" spans="12:26" s="70" customFormat="1" ht="12.75" customHeight="1" x14ac:dyDescent="0.2"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</row>
    <row r="81" spans="12:26" s="70" customFormat="1" ht="12.75" customHeight="1" x14ac:dyDescent="0.2"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</row>
    <row r="82" spans="12:26" s="70" customFormat="1" ht="12.75" customHeight="1" x14ac:dyDescent="0.2"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</row>
    <row r="83" spans="12:26" s="70" customFormat="1" ht="12.75" customHeight="1" x14ac:dyDescent="0.2"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</row>
    <row r="84" spans="12:26" s="70" customFormat="1" ht="12.75" customHeight="1" x14ac:dyDescent="0.2"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</row>
    <row r="85" spans="12:26" s="70" customFormat="1" ht="12.75" customHeight="1" x14ac:dyDescent="0.2"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</row>
    <row r="86" spans="12:26" s="70" customFormat="1" ht="12.75" customHeight="1" x14ac:dyDescent="0.2"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</row>
    <row r="87" spans="12:26" s="70" customFormat="1" ht="12.75" customHeight="1" x14ac:dyDescent="0.2"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</row>
    <row r="88" spans="12:26" s="70" customFormat="1" ht="12.75" customHeight="1" x14ac:dyDescent="0.2"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</row>
    <row r="89" spans="12:26" s="70" customFormat="1" ht="12.75" customHeight="1" x14ac:dyDescent="0.2"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</row>
    <row r="90" spans="12:26" s="70" customFormat="1" ht="12.75" customHeight="1" x14ac:dyDescent="0.2"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</row>
    <row r="91" spans="12:26" s="70" customFormat="1" ht="12.75" customHeight="1" x14ac:dyDescent="0.2"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</row>
    <row r="92" spans="12:26" s="70" customFormat="1" ht="12.75" customHeight="1" x14ac:dyDescent="0.2"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</row>
    <row r="93" spans="12:26" s="70" customFormat="1" ht="12.75" customHeight="1" x14ac:dyDescent="0.2"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</row>
    <row r="94" spans="12:26" s="70" customFormat="1" ht="12.75" customHeight="1" x14ac:dyDescent="0.2"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</row>
    <row r="95" spans="12:26" s="70" customFormat="1" ht="12.75" customHeight="1" x14ac:dyDescent="0.2"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</row>
    <row r="96" spans="12:26" s="70" customFormat="1" ht="12.75" customHeight="1" x14ac:dyDescent="0.2"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</row>
    <row r="97" spans="12:26" s="70" customFormat="1" ht="12.75" customHeight="1" x14ac:dyDescent="0.2"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</row>
    <row r="98" spans="12:26" s="70" customFormat="1" ht="12.75" customHeight="1" x14ac:dyDescent="0.2"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</row>
    <row r="99" spans="12:26" s="70" customFormat="1" ht="12.75" customHeight="1" x14ac:dyDescent="0.2"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</row>
    <row r="100" spans="12:26" s="70" customFormat="1" ht="12.75" customHeight="1" x14ac:dyDescent="0.2"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 spans="12:26" s="70" customFormat="1" ht="12.75" customHeight="1" x14ac:dyDescent="0.2"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spans="12:26" s="70" customFormat="1" ht="12.75" customHeight="1" x14ac:dyDescent="0.2"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spans="12:26" s="70" customFormat="1" ht="12.75" customHeight="1" x14ac:dyDescent="0.2"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spans="12:26" s="70" customFormat="1" ht="12.75" customHeight="1" x14ac:dyDescent="0.2"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 spans="12:26" s="70" customFormat="1" ht="12.75" customHeight="1" x14ac:dyDescent="0.2"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 spans="12:26" s="70" customFormat="1" ht="12.75" customHeight="1" x14ac:dyDescent="0.2"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</row>
  </sheetData>
  <mergeCells count="1">
    <mergeCell ref="B1:J1"/>
  </mergeCells>
  <pageMargins left="1" right="1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53"/>
  <sheetViews>
    <sheetView workbookViewId="0"/>
  </sheetViews>
  <sheetFormatPr defaultColWidth="14.42578125" defaultRowHeight="12.75" customHeight="1" x14ac:dyDescent="0.2"/>
  <cols>
    <col min="1" max="1" width="0.5703125" customWidth="1"/>
    <col min="2" max="2" width="4.85546875" customWidth="1"/>
    <col min="3" max="3" width="22" customWidth="1"/>
    <col min="4" max="4" width="4.85546875" customWidth="1"/>
    <col min="5" max="5" width="3.85546875" customWidth="1"/>
    <col min="6" max="6" width="5.42578125" customWidth="1"/>
    <col min="7" max="7" width="0.5703125" customWidth="1"/>
    <col min="8" max="8" width="4.85546875" customWidth="1"/>
    <col min="9" max="9" width="22" customWidth="1"/>
    <col min="10" max="10" width="4.85546875" customWidth="1"/>
    <col min="11" max="11" width="3.85546875" customWidth="1"/>
    <col min="12" max="12" width="5.42578125" customWidth="1"/>
    <col min="13" max="13" width="0.5703125" customWidth="1"/>
    <col min="14" max="14" width="4.85546875" customWidth="1"/>
    <col min="15" max="15" width="22" customWidth="1"/>
    <col min="16" max="16" width="4.85546875" customWidth="1"/>
    <col min="17" max="17" width="3.85546875" customWidth="1"/>
    <col min="18" max="18" width="5.42578125" customWidth="1"/>
    <col min="19" max="19" width="0.5703125" customWidth="1"/>
    <col min="20" max="20" width="4.85546875" customWidth="1"/>
    <col min="21" max="21" width="22" customWidth="1"/>
    <col min="22" max="22" width="5.140625" customWidth="1"/>
    <col min="23" max="23" width="3.85546875" customWidth="1"/>
    <col min="24" max="24" width="5.42578125" customWidth="1"/>
    <col min="25" max="25" width="0.5703125" customWidth="1"/>
    <col min="26" max="26" width="12.42578125" customWidth="1"/>
    <col min="27" max="27" width="6" customWidth="1"/>
    <col min="28" max="28" width="0.5703125" customWidth="1"/>
  </cols>
  <sheetData>
    <row r="1" spans="1:28" ht="2.2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1.25" customHeight="1" x14ac:dyDescent="0.2">
      <c r="A2" s="2"/>
      <c r="B2" s="5" t="s">
        <v>22</v>
      </c>
      <c r="C2" s="6" t="s">
        <v>23</v>
      </c>
      <c r="D2" s="6" t="s">
        <v>24</v>
      </c>
      <c r="E2" s="6" t="s">
        <v>25</v>
      </c>
      <c r="F2" s="6" t="s">
        <v>26</v>
      </c>
      <c r="G2" s="7"/>
      <c r="H2" s="5" t="s">
        <v>22</v>
      </c>
      <c r="I2" s="6" t="s">
        <v>27</v>
      </c>
      <c r="J2" s="6" t="s">
        <v>24</v>
      </c>
      <c r="K2" s="6" t="s">
        <v>25</v>
      </c>
      <c r="L2" s="6" t="s">
        <v>26</v>
      </c>
      <c r="M2" s="8"/>
      <c r="N2" s="5" t="s">
        <v>22</v>
      </c>
      <c r="O2" s="6" t="s">
        <v>28</v>
      </c>
      <c r="P2" s="6" t="s">
        <v>24</v>
      </c>
      <c r="Q2" s="6" t="s">
        <v>25</v>
      </c>
      <c r="R2" s="6" t="s">
        <v>26</v>
      </c>
      <c r="S2" s="8"/>
      <c r="T2" s="5" t="s">
        <v>22</v>
      </c>
      <c r="U2" s="6" t="s">
        <v>29</v>
      </c>
      <c r="V2" s="6" t="s">
        <v>24</v>
      </c>
      <c r="W2" s="6" t="s">
        <v>25</v>
      </c>
      <c r="X2" s="6" t="s">
        <v>26</v>
      </c>
      <c r="Y2" s="8"/>
      <c r="Z2" s="85" t="s">
        <v>30</v>
      </c>
      <c r="AA2" s="81"/>
      <c r="AB2" s="9"/>
    </row>
    <row r="3" spans="1:28" ht="11.25" customHeight="1" x14ac:dyDescent="0.2">
      <c r="A3" s="2"/>
      <c r="B3" s="3">
        <v>1</v>
      </c>
      <c r="C3" s="10" t="str">
        <f>VLOOKUP($B3,'Food List'!$B$3:$D$396,3,FALSE)</f>
        <v>Skim Milk</v>
      </c>
      <c r="D3" s="11">
        <f>VLOOKUP($B3,'Food List'!$B$3:$D$396,2,FALSE)</f>
        <v>2</v>
      </c>
      <c r="E3" s="12">
        <v>2</v>
      </c>
      <c r="F3" s="11">
        <f t="shared" ref="F3:F14" si="0">IF(ISNA(C3),"0",(E3*D3))</f>
        <v>4</v>
      </c>
      <c r="G3" s="13"/>
      <c r="H3" s="4"/>
      <c r="I3" s="14" t="e">
        <f>VLOOKUP($H3,'Food List'!$B$3:$D$396,3,FALSE)</f>
        <v>#N/A</v>
      </c>
      <c r="J3" s="11" t="e">
        <f>VLOOKUP($H3,'Food List'!$B$3:$D$396,2,FALSE)</f>
        <v>#N/A</v>
      </c>
      <c r="K3" s="12">
        <v>1</v>
      </c>
      <c r="L3" s="11" t="str">
        <f t="shared" ref="L3:L14" si="1">IF(ISNA(I3),"0",(K3*J3))</f>
        <v>0</v>
      </c>
      <c r="M3" s="13"/>
      <c r="N3" s="4"/>
      <c r="O3" s="14" t="e">
        <f>VLOOKUP($N3,'Food List'!$B$3:$D$396,3,FALSE)</f>
        <v>#N/A</v>
      </c>
      <c r="P3" s="11" t="e">
        <f>VLOOKUP($N3,'Food List'!$B$3:$D$396,2,FALSE)</f>
        <v>#N/A</v>
      </c>
      <c r="Q3" s="12">
        <v>1</v>
      </c>
      <c r="R3" s="11" t="str">
        <f t="shared" ref="R3:R14" si="2">IF(ISNA(O3),"0",(Q3*P3))</f>
        <v>0</v>
      </c>
      <c r="S3" s="13"/>
      <c r="T3" s="4"/>
      <c r="U3" s="14" t="e">
        <f>VLOOKUP($T3,'Food List'!$B$3:$D$396,3,FALSE)</f>
        <v>#N/A</v>
      </c>
      <c r="V3" s="11" t="e">
        <f>VLOOKUP($T3,'Food List'!$B$3:$D$396,2,FALSE)</f>
        <v>#N/A</v>
      </c>
      <c r="W3" s="12">
        <v>1</v>
      </c>
      <c r="X3" s="11" t="str">
        <f t="shared" ref="X3:X14" si="3">IF(ISNA(U3),"0",(W3*V3))</f>
        <v>0</v>
      </c>
      <c r="Y3" s="9"/>
      <c r="Z3" s="15" t="s">
        <v>31</v>
      </c>
      <c r="AA3" s="16"/>
      <c r="AB3" s="17"/>
    </row>
    <row r="4" spans="1:28" ht="11.25" customHeight="1" x14ac:dyDescent="0.2">
      <c r="A4" s="2"/>
      <c r="B4" s="3">
        <v>5</v>
      </c>
      <c r="C4" s="10" t="str">
        <f>VLOOKUP($B4,'Food List'!$B$3:$D$396,3,FALSE)</f>
        <v>Thin Crust Pizza</v>
      </c>
      <c r="D4" s="11">
        <f>VLOOKUP($B4,'Food List'!$B$3:$D$396,2,FALSE)</f>
        <v>12</v>
      </c>
      <c r="E4" s="12">
        <v>1</v>
      </c>
      <c r="F4" s="11">
        <f t="shared" si="0"/>
        <v>12</v>
      </c>
      <c r="G4" s="13"/>
      <c r="H4" s="4"/>
      <c r="I4" s="14" t="e">
        <f>VLOOKUP($H4,'Food List'!$B$3:$D$396,3,FALSE)</f>
        <v>#N/A</v>
      </c>
      <c r="J4" s="11" t="e">
        <f>VLOOKUP($H4,'Food List'!$B$3:$D$396,2,FALSE)</f>
        <v>#N/A</v>
      </c>
      <c r="K4" s="12">
        <v>1</v>
      </c>
      <c r="L4" s="11" t="str">
        <f t="shared" si="1"/>
        <v>0</v>
      </c>
      <c r="M4" s="13"/>
      <c r="N4" s="4"/>
      <c r="O4" s="14" t="e">
        <f>VLOOKUP($N4,'Food List'!$B$3:$D$396,3,FALSE)</f>
        <v>#N/A</v>
      </c>
      <c r="P4" s="11" t="e">
        <f>VLOOKUP($N4,'Food List'!$B$3:$D$396,2,FALSE)</f>
        <v>#N/A</v>
      </c>
      <c r="Q4" s="12">
        <v>1</v>
      </c>
      <c r="R4" s="11" t="str">
        <f t="shared" si="2"/>
        <v>0</v>
      </c>
      <c r="S4" s="13"/>
      <c r="T4" s="4"/>
      <c r="U4" s="14" t="e">
        <f>VLOOKUP($T4,'Food List'!$B$3:$D$396,3,FALSE)</f>
        <v>#N/A</v>
      </c>
      <c r="V4" s="11" t="e">
        <f>VLOOKUP($T4,'Food List'!$B$3:$D$396,2,FALSE)</f>
        <v>#N/A</v>
      </c>
      <c r="W4" s="12">
        <v>1</v>
      </c>
      <c r="X4" s="11" t="str">
        <f t="shared" si="3"/>
        <v>0</v>
      </c>
      <c r="Y4" s="9"/>
      <c r="Z4" s="15" t="s">
        <v>32</v>
      </c>
      <c r="AA4" s="16"/>
      <c r="AB4" s="17"/>
    </row>
    <row r="5" spans="1:28" ht="11.25" customHeight="1" x14ac:dyDescent="0.2">
      <c r="A5" s="2"/>
      <c r="B5" s="3">
        <v>2</v>
      </c>
      <c r="C5" s="10" t="str">
        <f>VLOOKUP($B5,'Food List'!$B$3:$D$396,3,FALSE)</f>
        <v>Apple</v>
      </c>
      <c r="D5" s="11">
        <f>VLOOKUP($B5,'Food List'!$B$3:$D$396,2,FALSE)</f>
        <v>3</v>
      </c>
      <c r="E5" s="12">
        <v>3</v>
      </c>
      <c r="F5" s="11">
        <f t="shared" si="0"/>
        <v>9</v>
      </c>
      <c r="G5" s="13"/>
      <c r="H5" s="4"/>
      <c r="I5" s="14" t="e">
        <f>VLOOKUP($H5,'Food List'!$B$3:$D$396,3,FALSE)</f>
        <v>#N/A</v>
      </c>
      <c r="J5" s="11" t="e">
        <f>VLOOKUP($H5,'Food List'!$B$3:$D$396,2,FALSE)</f>
        <v>#N/A</v>
      </c>
      <c r="K5" s="12">
        <v>1</v>
      </c>
      <c r="L5" s="11" t="str">
        <f t="shared" si="1"/>
        <v>0</v>
      </c>
      <c r="M5" s="13"/>
      <c r="N5" s="4"/>
      <c r="O5" s="14" t="e">
        <f>VLOOKUP($N5,'Food List'!$B$3:$D$396,3,FALSE)</f>
        <v>#N/A</v>
      </c>
      <c r="P5" s="11" t="e">
        <f>VLOOKUP($N5,'Food List'!$B$3:$D$396,2,FALSE)</f>
        <v>#N/A</v>
      </c>
      <c r="Q5" s="12">
        <v>1</v>
      </c>
      <c r="R5" s="11" t="str">
        <f t="shared" si="2"/>
        <v>0</v>
      </c>
      <c r="S5" s="13"/>
      <c r="T5" s="4"/>
      <c r="U5" s="14" t="e">
        <f>VLOOKUP($T5,'Food List'!$B$3:$D$396,3,FALSE)</f>
        <v>#N/A</v>
      </c>
      <c r="V5" s="11" t="e">
        <f>VLOOKUP($T5,'Food List'!$B$3:$D$396,2,FALSE)</f>
        <v>#N/A</v>
      </c>
      <c r="W5" s="12">
        <v>1</v>
      </c>
      <c r="X5" s="11" t="str">
        <f t="shared" si="3"/>
        <v>0</v>
      </c>
      <c r="Y5" s="9"/>
      <c r="Z5" s="15" t="s">
        <v>33</v>
      </c>
      <c r="AA5" s="16"/>
      <c r="AB5" s="17"/>
    </row>
    <row r="6" spans="1:28" ht="11.25" customHeight="1" x14ac:dyDescent="0.2">
      <c r="A6" s="2"/>
      <c r="B6" s="3">
        <v>3</v>
      </c>
      <c r="C6" s="10" t="str">
        <f>VLOOKUP($B6,'Food List'!$B$3:$D$396,3,FALSE)</f>
        <v>Banana</v>
      </c>
      <c r="D6" s="11">
        <f>VLOOKUP($B6,'Food List'!$B$3:$D$396,2,FALSE)</f>
        <v>3</v>
      </c>
      <c r="E6" s="12">
        <v>1</v>
      </c>
      <c r="F6" s="11">
        <f t="shared" si="0"/>
        <v>3</v>
      </c>
      <c r="G6" s="13"/>
      <c r="H6" s="4"/>
      <c r="I6" s="14" t="e">
        <f>VLOOKUP($H6,'Food List'!$B$3:$D$396,3,FALSE)</f>
        <v>#N/A</v>
      </c>
      <c r="J6" s="11" t="e">
        <f>VLOOKUP($H6,'Food List'!$B$3:$D$396,2,FALSE)</f>
        <v>#N/A</v>
      </c>
      <c r="K6" s="12">
        <v>1</v>
      </c>
      <c r="L6" s="11" t="str">
        <f t="shared" si="1"/>
        <v>0</v>
      </c>
      <c r="M6" s="13"/>
      <c r="N6" s="4"/>
      <c r="O6" s="14" t="e">
        <f>VLOOKUP($N6,'Food List'!$B$3:$D$396,3,FALSE)</f>
        <v>#N/A</v>
      </c>
      <c r="P6" s="11" t="e">
        <f>VLOOKUP($N6,'Food List'!$B$3:$D$396,2,FALSE)</f>
        <v>#N/A</v>
      </c>
      <c r="Q6" s="12">
        <v>1</v>
      </c>
      <c r="R6" s="11" t="str">
        <f t="shared" si="2"/>
        <v>0</v>
      </c>
      <c r="S6" s="13"/>
      <c r="T6" s="4"/>
      <c r="U6" s="14" t="e">
        <f>VLOOKUP($T6,'Food List'!$B$3:$D$396,3,FALSE)</f>
        <v>#N/A</v>
      </c>
      <c r="V6" s="11" t="e">
        <f>VLOOKUP($T6,'Food List'!$B$3:$D$396,2,FALSE)</f>
        <v>#N/A</v>
      </c>
      <c r="W6" s="12">
        <v>1</v>
      </c>
      <c r="X6" s="11" t="str">
        <f t="shared" si="3"/>
        <v>0</v>
      </c>
      <c r="Y6" s="9"/>
      <c r="Z6" s="15" t="s">
        <v>34</v>
      </c>
      <c r="AA6" s="16"/>
      <c r="AB6" s="17"/>
    </row>
    <row r="7" spans="1:28" ht="11.25" customHeight="1" x14ac:dyDescent="0.2">
      <c r="A7" s="2"/>
      <c r="B7" s="3">
        <v>4</v>
      </c>
      <c r="C7" s="10" t="str">
        <f>VLOOKUP($B7,'Food List'!$B$3:$D$396,3,FALSE)</f>
        <v>Grapefruit</v>
      </c>
      <c r="D7" s="11">
        <f>VLOOKUP($B7,'Food List'!$B$3:$D$396,2,FALSE)</f>
        <v>3</v>
      </c>
      <c r="E7" s="12">
        <v>1</v>
      </c>
      <c r="F7" s="11">
        <f t="shared" si="0"/>
        <v>3</v>
      </c>
      <c r="G7" s="13"/>
      <c r="H7" s="4"/>
      <c r="I7" s="14" t="e">
        <f>VLOOKUP($H7,'Food List'!$B$3:$D$396,3,FALSE)</f>
        <v>#N/A</v>
      </c>
      <c r="J7" s="11" t="e">
        <f>VLOOKUP($H7,'Food List'!$B$3:$D$396,2,FALSE)</f>
        <v>#N/A</v>
      </c>
      <c r="K7" s="12">
        <v>1</v>
      </c>
      <c r="L7" s="11" t="str">
        <f t="shared" si="1"/>
        <v>0</v>
      </c>
      <c r="M7" s="13"/>
      <c r="N7" s="4"/>
      <c r="O7" s="14" t="e">
        <f>VLOOKUP($N7,'Food List'!$B$3:$D$396,3,FALSE)</f>
        <v>#N/A</v>
      </c>
      <c r="P7" s="11" t="e">
        <f>VLOOKUP($N7,'Food List'!$B$3:$D$396,2,FALSE)</f>
        <v>#N/A</v>
      </c>
      <c r="Q7" s="12">
        <v>1</v>
      </c>
      <c r="R7" s="11" t="str">
        <f t="shared" si="2"/>
        <v>0</v>
      </c>
      <c r="S7" s="13"/>
      <c r="T7" s="4"/>
      <c r="U7" s="14" t="e">
        <f>VLOOKUP($T7,'Food List'!$B$3:$D$396,3,FALSE)</f>
        <v>#N/A</v>
      </c>
      <c r="V7" s="11" t="e">
        <f>VLOOKUP($T7,'Food List'!$B$3:$D$396,2,FALSE)</f>
        <v>#N/A</v>
      </c>
      <c r="W7" s="12">
        <v>1</v>
      </c>
      <c r="X7" s="11" t="str">
        <f t="shared" si="3"/>
        <v>0</v>
      </c>
      <c r="Y7" s="9"/>
      <c r="Z7" s="18" t="s">
        <v>35</v>
      </c>
      <c r="AA7" s="19">
        <f>(((AA6/10.94)+(AA4/9.17))+(AA3/3.89))-(AA5/12.49)</f>
        <v>0</v>
      </c>
      <c r="AB7" s="20"/>
    </row>
    <row r="8" spans="1:28" ht="11.25" customHeight="1" x14ac:dyDescent="0.2">
      <c r="A8" s="2"/>
      <c r="B8" s="3">
        <v>6</v>
      </c>
      <c r="C8" s="10" t="str">
        <f>VLOOKUP($B8,'Food List'!$B$3:$D$396,3,FALSE)</f>
        <v>Meatball Lasagna</v>
      </c>
      <c r="D8" s="11">
        <f>VLOOKUP($B8,'Food List'!$B$3:$D$396,2,FALSE)</f>
        <v>13</v>
      </c>
      <c r="E8" s="12">
        <v>1</v>
      </c>
      <c r="F8" s="11">
        <f t="shared" si="0"/>
        <v>13</v>
      </c>
      <c r="G8" s="13"/>
      <c r="H8" s="4"/>
      <c r="I8" s="14" t="e">
        <f>VLOOKUP($H8,'Food List'!$B$3:$D$396,3,FALSE)</f>
        <v>#N/A</v>
      </c>
      <c r="J8" s="11" t="e">
        <f>VLOOKUP($H8,'Food List'!$B$3:$D$396,2,FALSE)</f>
        <v>#N/A</v>
      </c>
      <c r="K8" s="12">
        <v>1</v>
      </c>
      <c r="L8" s="11" t="str">
        <f t="shared" si="1"/>
        <v>0</v>
      </c>
      <c r="M8" s="13"/>
      <c r="N8" s="4"/>
      <c r="O8" s="14" t="e">
        <f>VLOOKUP($N8,'Food List'!$B$3:$D$396,3,FALSE)</f>
        <v>#N/A</v>
      </c>
      <c r="P8" s="11" t="e">
        <f>VLOOKUP($N8,'Food List'!$B$3:$D$396,2,FALSE)</f>
        <v>#N/A</v>
      </c>
      <c r="Q8" s="12">
        <v>1</v>
      </c>
      <c r="R8" s="11" t="str">
        <f t="shared" si="2"/>
        <v>0</v>
      </c>
      <c r="S8" s="13"/>
      <c r="T8" s="4"/>
      <c r="U8" s="14" t="e">
        <f>VLOOKUP($T8,'Food List'!$B$3:$D$396,3,FALSE)</f>
        <v>#N/A</v>
      </c>
      <c r="V8" s="11" t="e">
        <f>VLOOKUP($T8,'Food List'!$B$3:$D$396,2,FALSE)</f>
        <v>#N/A</v>
      </c>
      <c r="W8" s="12">
        <v>1</v>
      </c>
      <c r="X8" s="11" t="str">
        <f t="shared" si="3"/>
        <v>0</v>
      </c>
      <c r="Y8" s="9"/>
      <c r="Z8" s="85" t="s">
        <v>30</v>
      </c>
      <c r="AA8" s="81"/>
      <c r="AB8" s="9"/>
    </row>
    <row r="9" spans="1:28" ht="11.25" customHeight="1" x14ac:dyDescent="0.2">
      <c r="A9" s="2"/>
      <c r="B9" s="3">
        <v>7</v>
      </c>
      <c r="C9" s="10" t="str">
        <f>VLOOKUP($B9,'Food List'!$B$3:$D$396,3,FALSE)</f>
        <v>WW Candy Bar</v>
      </c>
      <c r="D9" s="11">
        <f>VLOOKUP($B9,'Food List'!$B$3:$D$396,2,FALSE)</f>
        <v>4</v>
      </c>
      <c r="E9" s="12">
        <v>1</v>
      </c>
      <c r="F9" s="11">
        <f t="shared" si="0"/>
        <v>4</v>
      </c>
      <c r="G9" s="13"/>
      <c r="H9" s="4"/>
      <c r="I9" s="14" t="e">
        <f>VLOOKUP($H9,'Food List'!$B$3:$D$396,3,FALSE)</f>
        <v>#N/A</v>
      </c>
      <c r="J9" s="11" t="e">
        <f>VLOOKUP($H9,'Food List'!$B$3:$D$396,2,FALSE)</f>
        <v>#N/A</v>
      </c>
      <c r="K9" s="12">
        <v>1</v>
      </c>
      <c r="L9" s="11" t="str">
        <f t="shared" si="1"/>
        <v>0</v>
      </c>
      <c r="M9" s="13"/>
      <c r="N9" s="4"/>
      <c r="O9" s="14" t="e">
        <f>VLOOKUP($N9,'Food List'!$B$3:$D$396,3,FALSE)</f>
        <v>#N/A</v>
      </c>
      <c r="P9" s="11" t="e">
        <f>VLOOKUP($N9,'Food List'!$B$3:$D$396,2,FALSE)</f>
        <v>#N/A</v>
      </c>
      <c r="Q9" s="12">
        <v>1</v>
      </c>
      <c r="R9" s="11" t="str">
        <f t="shared" si="2"/>
        <v>0</v>
      </c>
      <c r="S9" s="13"/>
      <c r="T9" s="4"/>
      <c r="U9" s="14" t="e">
        <f>VLOOKUP($T9,'Food List'!$B$3:$D$396,3,FALSE)</f>
        <v>#N/A</v>
      </c>
      <c r="V9" s="11" t="e">
        <f>VLOOKUP($T9,'Food List'!$B$3:$D$396,2,FALSE)</f>
        <v>#N/A</v>
      </c>
      <c r="W9" s="12">
        <v>1</v>
      </c>
      <c r="X9" s="11" t="str">
        <f t="shared" si="3"/>
        <v>0</v>
      </c>
      <c r="Y9" s="9"/>
      <c r="Z9" s="15" t="s">
        <v>31</v>
      </c>
      <c r="AA9" s="16"/>
      <c r="AB9" s="17"/>
    </row>
    <row r="10" spans="1:28" ht="11.25" customHeight="1" x14ac:dyDescent="0.2">
      <c r="A10" s="2"/>
      <c r="B10" s="4"/>
      <c r="C10" s="14" t="e">
        <f>VLOOKUP($B10,'Food List'!$B$3:$D$396,3,FALSE)</f>
        <v>#N/A</v>
      </c>
      <c r="D10" s="11" t="e">
        <f>VLOOKUP($B10,'Food List'!$B$3:$D$396,2,FALSE)</f>
        <v>#N/A</v>
      </c>
      <c r="E10" s="12">
        <v>1</v>
      </c>
      <c r="F10" s="11" t="str">
        <f t="shared" si="0"/>
        <v>0</v>
      </c>
      <c r="G10" s="13"/>
      <c r="H10" s="4"/>
      <c r="I10" s="14" t="e">
        <f>VLOOKUP($H10,'Food List'!$B$3:$D$396,3,FALSE)</f>
        <v>#N/A</v>
      </c>
      <c r="J10" s="11" t="e">
        <f>VLOOKUP($H10,'Food List'!$B$3:$D$396,2,FALSE)</f>
        <v>#N/A</v>
      </c>
      <c r="K10" s="12">
        <v>1</v>
      </c>
      <c r="L10" s="11" t="str">
        <f t="shared" si="1"/>
        <v>0</v>
      </c>
      <c r="M10" s="13"/>
      <c r="N10" s="4"/>
      <c r="O10" s="14" t="e">
        <f>VLOOKUP($N10,'Food List'!$B$3:$D$396,3,FALSE)</f>
        <v>#N/A</v>
      </c>
      <c r="P10" s="11" t="e">
        <f>VLOOKUP($N10,'Food List'!$B$3:$D$396,2,FALSE)</f>
        <v>#N/A</v>
      </c>
      <c r="Q10" s="12">
        <v>1</v>
      </c>
      <c r="R10" s="11" t="str">
        <f t="shared" si="2"/>
        <v>0</v>
      </c>
      <c r="S10" s="13"/>
      <c r="T10" s="4"/>
      <c r="U10" s="14" t="e">
        <f>VLOOKUP($T10,'Food List'!$B$3:$D$396,3,FALSE)</f>
        <v>#N/A</v>
      </c>
      <c r="V10" s="11" t="e">
        <f>VLOOKUP($T10,'Food List'!$B$3:$D$396,2,FALSE)</f>
        <v>#N/A</v>
      </c>
      <c r="W10" s="12">
        <v>1</v>
      </c>
      <c r="X10" s="11" t="str">
        <f t="shared" si="3"/>
        <v>0</v>
      </c>
      <c r="Y10" s="9"/>
      <c r="Z10" s="15" t="s">
        <v>32</v>
      </c>
      <c r="AA10" s="16"/>
      <c r="AB10" s="17"/>
    </row>
    <row r="11" spans="1:28" ht="11.25" customHeight="1" x14ac:dyDescent="0.2">
      <c r="A11" s="2"/>
      <c r="B11" s="4"/>
      <c r="C11" s="14" t="e">
        <f>VLOOKUP($B11,'Food List'!$B$3:$D$396,3,FALSE)</f>
        <v>#N/A</v>
      </c>
      <c r="D11" s="11" t="e">
        <f>VLOOKUP($B11,'Food List'!$B$3:$D$396,2,FALSE)</f>
        <v>#N/A</v>
      </c>
      <c r="E11" s="12">
        <v>1</v>
      </c>
      <c r="F11" s="11" t="str">
        <f t="shared" si="0"/>
        <v>0</v>
      </c>
      <c r="G11" s="13"/>
      <c r="H11" s="4"/>
      <c r="I11" s="14" t="e">
        <f>VLOOKUP($H11,'Food List'!$B$3:$D$396,3,FALSE)</f>
        <v>#N/A</v>
      </c>
      <c r="J11" s="11" t="e">
        <f>VLOOKUP($H11,'Food List'!$B$3:$D$396,2,FALSE)</f>
        <v>#N/A</v>
      </c>
      <c r="K11" s="12">
        <v>1</v>
      </c>
      <c r="L11" s="11" t="str">
        <f t="shared" si="1"/>
        <v>0</v>
      </c>
      <c r="M11" s="13"/>
      <c r="N11" s="4"/>
      <c r="O11" s="14" t="e">
        <f>VLOOKUP($N11,'Food List'!$B$3:$D$396,3,FALSE)</f>
        <v>#N/A</v>
      </c>
      <c r="P11" s="11" t="e">
        <f>VLOOKUP($N11,'Food List'!$B$3:$D$396,2,FALSE)</f>
        <v>#N/A</v>
      </c>
      <c r="Q11" s="12">
        <v>1</v>
      </c>
      <c r="R11" s="11" t="str">
        <f t="shared" si="2"/>
        <v>0</v>
      </c>
      <c r="S11" s="13"/>
      <c r="T11" s="4"/>
      <c r="U11" s="14" t="e">
        <f>VLOOKUP($T11,'Food List'!$B$3:$D$396,3,FALSE)</f>
        <v>#N/A</v>
      </c>
      <c r="V11" s="11" t="e">
        <f>VLOOKUP($T11,'Food List'!$B$3:$D$396,2,FALSE)</f>
        <v>#N/A</v>
      </c>
      <c r="W11" s="12">
        <v>1</v>
      </c>
      <c r="X11" s="11" t="str">
        <f t="shared" si="3"/>
        <v>0</v>
      </c>
      <c r="Y11" s="9"/>
      <c r="Z11" s="15" t="s">
        <v>33</v>
      </c>
      <c r="AA11" s="16"/>
      <c r="AB11" s="17"/>
    </row>
    <row r="12" spans="1:28" ht="11.25" customHeight="1" x14ac:dyDescent="0.2">
      <c r="A12" s="2"/>
      <c r="B12" s="4"/>
      <c r="C12" s="14" t="e">
        <f>VLOOKUP($B12,'Food List'!$B$3:$D$396,3,FALSE)</f>
        <v>#N/A</v>
      </c>
      <c r="D12" s="11" t="e">
        <f>VLOOKUP($B12,'Food List'!$B$3:$D$396,2,FALSE)</f>
        <v>#N/A</v>
      </c>
      <c r="E12" s="12">
        <v>1</v>
      </c>
      <c r="F12" s="11" t="str">
        <f t="shared" si="0"/>
        <v>0</v>
      </c>
      <c r="G12" s="13"/>
      <c r="H12" s="4"/>
      <c r="I12" s="14" t="e">
        <f>VLOOKUP($H12,'Food List'!$B$3:$D$396,3,FALSE)</f>
        <v>#N/A</v>
      </c>
      <c r="J12" s="11" t="e">
        <f>VLOOKUP($H12,'Food List'!$B$3:$D$396,2,FALSE)</f>
        <v>#N/A</v>
      </c>
      <c r="K12" s="12">
        <v>1</v>
      </c>
      <c r="L12" s="11" t="str">
        <f t="shared" si="1"/>
        <v>0</v>
      </c>
      <c r="M12" s="13"/>
      <c r="N12" s="4"/>
      <c r="O12" s="14" t="e">
        <f>VLOOKUP($N12,'Food List'!$B$3:$D$396,3,FALSE)</f>
        <v>#N/A</v>
      </c>
      <c r="P12" s="11" t="e">
        <f>VLOOKUP($N12,'Food List'!$B$3:$D$396,2,FALSE)</f>
        <v>#N/A</v>
      </c>
      <c r="Q12" s="12">
        <v>1</v>
      </c>
      <c r="R12" s="11" t="str">
        <f t="shared" si="2"/>
        <v>0</v>
      </c>
      <c r="S12" s="13"/>
      <c r="T12" s="4"/>
      <c r="U12" s="14" t="e">
        <f>VLOOKUP($T12,'Food List'!$B$3:$D$396,3,FALSE)</f>
        <v>#N/A</v>
      </c>
      <c r="V12" s="11" t="e">
        <f>VLOOKUP($T12,'Food List'!$B$3:$D$396,2,FALSE)</f>
        <v>#N/A</v>
      </c>
      <c r="W12" s="12">
        <v>1</v>
      </c>
      <c r="X12" s="11" t="str">
        <f t="shared" si="3"/>
        <v>0</v>
      </c>
      <c r="Y12" s="9"/>
      <c r="Z12" s="15" t="s">
        <v>34</v>
      </c>
      <c r="AA12" s="16"/>
      <c r="AB12" s="20"/>
    </row>
    <row r="13" spans="1:28" ht="11.25" customHeight="1" x14ac:dyDescent="0.2">
      <c r="A13" s="2"/>
      <c r="B13" s="4"/>
      <c r="C13" s="14" t="e">
        <f>VLOOKUP($B13,'Food List'!$B$3:$D$396,3,FALSE)</f>
        <v>#N/A</v>
      </c>
      <c r="D13" s="11" t="e">
        <f>VLOOKUP($B13,'Food List'!$B$3:$D$396,2,FALSE)</f>
        <v>#N/A</v>
      </c>
      <c r="E13" s="12">
        <v>1</v>
      </c>
      <c r="F13" s="11" t="str">
        <f t="shared" si="0"/>
        <v>0</v>
      </c>
      <c r="G13" s="13"/>
      <c r="H13" s="4"/>
      <c r="I13" s="14" t="e">
        <f>VLOOKUP($H13,'Food List'!$B$3:$D$396,3,FALSE)</f>
        <v>#N/A</v>
      </c>
      <c r="J13" s="11" t="e">
        <f>VLOOKUP($H13,'Food List'!$B$3:$D$396,2,FALSE)</f>
        <v>#N/A</v>
      </c>
      <c r="K13" s="12">
        <v>1</v>
      </c>
      <c r="L13" s="11" t="str">
        <f t="shared" si="1"/>
        <v>0</v>
      </c>
      <c r="M13" s="13"/>
      <c r="N13" s="4"/>
      <c r="O13" s="14" t="e">
        <f>VLOOKUP($N13,'Food List'!$B$3:$D$396,3,FALSE)</f>
        <v>#N/A</v>
      </c>
      <c r="P13" s="11" t="e">
        <f>VLOOKUP($N13,'Food List'!$B$3:$D$396,2,FALSE)</f>
        <v>#N/A</v>
      </c>
      <c r="Q13" s="12">
        <v>1</v>
      </c>
      <c r="R13" s="11" t="str">
        <f t="shared" si="2"/>
        <v>0</v>
      </c>
      <c r="S13" s="13"/>
      <c r="T13" s="4"/>
      <c r="U13" s="14" t="e">
        <f>VLOOKUP($T13,'Food List'!$B$3:$D$396,3,FALSE)</f>
        <v>#N/A</v>
      </c>
      <c r="V13" s="11" t="e">
        <f>VLOOKUP($T13,'Food List'!$B$3:$D$396,2,FALSE)</f>
        <v>#N/A</v>
      </c>
      <c r="W13" s="12">
        <v>1</v>
      </c>
      <c r="X13" s="11" t="str">
        <f t="shared" si="3"/>
        <v>0</v>
      </c>
      <c r="Y13" s="9"/>
      <c r="Z13" s="18" t="s">
        <v>35</v>
      </c>
      <c r="AA13" s="19">
        <f>(((AA12/10.94)+(AA10/9.17))+(AA9/3.89))-(AA11/12.49)</f>
        <v>0</v>
      </c>
      <c r="AB13" s="9"/>
    </row>
    <row r="14" spans="1:28" ht="11.25" customHeight="1" x14ac:dyDescent="0.2">
      <c r="A14" s="2"/>
      <c r="B14" s="4"/>
      <c r="C14" s="14" t="e">
        <f>VLOOKUP($B14,'Food List'!$B$3:$D$396,3,FALSE)</f>
        <v>#N/A</v>
      </c>
      <c r="D14" s="11" t="e">
        <f>VLOOKUP($B14,'Food List'!$B$3:$D$396,2,FALSE)</f>
        <v>#N/A</v>
      </c>
      <c r="E14" s="12">
        <v>1</v>
      </c>
      <c r="F14" s="11" t="str">
        <f t="shared" si="0"/>
        <v>0</v>
      </c>
      <c r="G14" s="13"/>
      <c r="H14" s="4"/>
      <c r="I14" s="14" t="e">
        <f>VLOOKUP($H14,'Food List'!$B$3:$D$396,3,FALSE)</f>
        <v>#N/A</v>
      </c>
      <c r="J14" s="11" t="e">
        <f>VLOOKUP($H14,'Food List'!$B$3:$D$396,2,FALSE)</f>
        <v>#N/A</v>
      </c>
      <c r="K14" s="12">
        <v>1</v>
      </c>
      <c r="L14" s="11" t="str">
        <f t="shared" si="1"/>
        <v>0</v>
      </c>
      <c r="M14" s="13"/>
      <c r="N14" s="4"/>
      <c r="O14" s="14" t="e">
        <f>VLOOKUP($N14,'Food List'!$B$3:$D$59,3,FALSE)</f>
        <v>#N/A</v>
      </c>
      <c r="P14" s="11" t="e">
        <f>VLOOKUP($N14,'Food List'!$B$3:$D$59,2,FALSE)</f>
        <v>#N/A</v>
      </c>
      <c r="Q14" s="12">
        <v>1</v>
      </c>
      <c r="R14" s="11" t="str">
        <f t="shared" si="2"/>
        <v>0</v>
      </c>
      <c r="S14" s="13"/>
      <c r="T14" s="4"/>
      <c r="U14" s="14" t="e">
        <f>VLOOKUP($T14,'Food List'!$B$3:$D$396,3,FALSE)</f>
        <v>#N/A</v>
      </c>
      <c r="V14" s="11" t="e">
        <f>VLOOKUP($T14,'Food List'!$B$3:$D$396,2,FALSE)</f>
        <v>#N/A</v>
      </c>
      <c r="W14" s="12">
        <v>1</v>
      </c>
      <c r="X14" s="11" t="str">
        <f t="shared" si="3"/>
        <v>0</v>
      </c>
      <c r="Y14" s="9"/>
      <c r="Z14" s="85" t="s">
        <v>30</v>
      </c>
      <c r="AA14" s="81"/>
      <c r="AB14" s="17"/>
    </row>
    <row r="15" spans="1:28" ht="11.25" customHeight="1" x14ac:dyDescent="0.2">
      <c r="A15" s="2"/>
      <c r="B15" s="87" t="s">
        <v>26</v>
      </c>
      <c r="C15" s="80"/>
      <c r="D15" s="80"/>
      <c r="E15" s="81"/>
      <c r="F15" s="21">
        <f>SUM(F3:F14)</f>
        <v>48</v>
      </c>
      <c r="G15" s="13"/>
      <c r="H15" s="87" t="s">
        <v>26</v>
      </c>
      <c r="I15" s="80"/>
      <c r="J15" s="80"/>
      <c r="K15" s="81"/>
      <c r="L15" s="21">
        <f>SUM(L3:L14)</f>
        <v>0</v>
      </c>
      <c r="M15" s="13"/>
      <c r="N15" s="87" t="s">
        <v>26</v>
      </c>
      <c r="O15" s="80"/>
      <c r="P15" s="80"/>
      <c r="Q15" s="81"/>
      <c r="R15" s="21">
        <f>SUM(R3:R14)</f>
        <v>0</v>
      </c>
      <c r="S15" s="13"/>
      <c r="T15" s="87" t="s">
        <v>26</v>
      </c>
      <c r="U15" s="80"/>
      <c r="V15" s="80"/>
      <c r="W15" s="81"/>
      <c r="X15" s="21">
        <f>SUM(X3:X14)</f>
        <v>0</v>
      </c>
      <c r="Y15" s="9"/>
      <c r="Z15" s="15" t="s">
        <v>31</v>
      </c>
      <c r="AA15" s="16"/>
      <c r="AB15" s="17"/>
    </row>
    <row r="16" spans="1:28" ht="11.25" customHeight="1" x14ac:dyDescent="0.2">
      <c r="A16" s="2"/>
      <c r="B16" s="86" t="s">
        <v>36</v>
      </c>
      <c r="C16" s="81"/>
      <c r="D16" s="84" t="s">
        <v>37</v>
      </c>
      <c r="E16" s="80"/>
      <c r="F16" s="81"/>
      <c r="G16" s="7"/>
      <c r="H16" s="86" t="s">
        <v>36</v>
      </c>
      <c r="I16" s="81"/>
      <c r="J16" s="84" t="s">
        <v>37</v>
      </c>
      <c r="K16" s="80"/>
      <c r="L16" s="81"/>
      <c r="M16" s="7"/>
      <c r="N16" s="86" t="s">
        <v>36</v>
      </c>
      <c r="O16" s="81"/>
      <c r="P16" s="84" t="s">
        <v>37</v>
      </c>
      <c r="Q16" s="80"/>
      <c r="R16" s="81"/>
      <c r="S16" s="7"/>
      <c r="T16" s="86" t="s">
        <v>36</v>
      </c>
      <c r="U16" s="81"/>
      <c r="V16" s="84" t="s">
        <v>37</v>
      </c>
      <c r="W16" s="80"/>
      <c r="X16" s="81"/>
      <c r="Y16" s="9"/>
      <c r="Z16" s="15" t="s">
        <v>32</v>
      </c>
      <c r="AA16" s="16"/>
      <c r="AB16" s="17"/>
    </row>
    <row r="17" spans="1:28" ht="11.25" customHeight="1" x14ac:dyDescent="0.2">
      <c r="A17" s="2"/>
      <c r="B17" s="82" t="s">
        <v>38</v>
      </c>
      <c r="C17" s="81"/>
      <c r="D17" s="83">
        <f>IF(ISNA(B18),"0",MROUND((($V$26/B19)*B18),1))</f>
        <v>2</v>
      </c>
      <c r="E17" s="80"/>
      <c r="F17" s="81"/>
      <c r="G17" s="13"/>
      <c r="H17" s="82"/>
      <c r="I17" s="81"/>
      <c r="J17" s="83" t="str">
        <f>IF(ISNA(H18),"0",MROUND((($V$26/H19)*H18),1))</f>
        <v>0</v>
      </c>
      <c r="K17" s="80"/>
      <c r="L17" s="81"/>
      <c r="M17" s="13"/>
      <c r="N17" s="82"/>
      <c r="O17" s="81"/>
      <c r="P17" s="83" t="str">
        <f>IF(ISNA(N18),"0",MROUND((($V$26/N19)*N18),1))</f>
        <v>0</v>
      </c>
      <c r="Q17" s="80"/>
      <c r="R17" s="81"/>
      <c r="S17" s="13"/>
      <c r="T17" s="82"/>
      <c r="U17" s="81"/>
      <c r="V17" s="83" t="str">
        <f>IF(ISNA(T18),"0",MROUND((($V$26/T19)*T18),1))</f>
        <v>0</v>
      </c>
      <c r="W17" s="80"/>
      <c r="X17" s="81"/>
      <c r="Y17" s="9"/>
      <c r="Z17" s="15" t="s">
        <v>33</v>
      </c>
      <c r="AA17" s="16"/>
      <c r="AB17" s="17"/>
    </row>
    <row r="18" spans="1:28" ht="11.25" customHeight="1" x14ac:dyDescent="0.2">
      <c r="A18" s="2"/>
      <c r="B18" s="22">
        <f>VLOOKUP(B17,$N$45:$O$132,2,FALSE)</f>
        <v>0.42857142857142999</v>
      </c>
      <c r="C18" s="88" t="s">
        <v>39</v>
      </c>
      <c r="D18" s="80"/>
      <c r="E18" s="81"/>
      <c r="F18" s="21">
        <f>($V$23+D17)-F15</f>
        <v>-7</v>
      </c>
      <c r="G18" s="13"/>
      <c r="H18" s="9" t="e">
        <f>VLOOKUP(H17,$N$45:$O$132,2,FALSE)</f>
        <v>#N/A</v>
      </c>
      <c r="I18" s="88" t="s">
        <v>39</v>
      </c>
      <c r="J18" s="80"/>
      <c r="K18" s="81"/>
      <c r="L18" s="21">
        <f>($V$23+J17)-L15</f>
        <v>39</v>
      </c>
      <c r="M18" s="13"/>
      <c r="N18" s="9" t="e">
        <f>VLOOKUP(N17,$N$45:$O$132,2,FALSE)</f>
        <v>#N/A</v>
      </c>
      <c r="O18" s="88" t="s">
        <v>39</v>
      </c>
      <c r="P18" s="80"/>
      <c r="Q18" s="81"/>
      <c r="R18" s="21">
        <f>($V$23+P17)-R15</f>
        <v>39</v>
      </c>
      <c r="S18" s="13"/>
      <c r="T18" s="9" t="e">
        <f>VLOOKUP(T17,$N$45:$O$132,2,FALSE)</f>
        <v>#N/A</v>
      </c>
      <c r="U18" s="88" t="s">
        <v>39</v>
      </c>
      <c r="V18" s="80"/>
      <c r="W18" s="81"/>
      <c r="X18" s="21">
        <f>($V$23+V17)-X15</f>
        <v>39</v>
      </c>
      <c r="Y18" s="9"/>
      <c r="Z18" s="15" t="s">
        <v>34</v>
      </c>
      <c r="AA18" s="16"/>
      <c r="AB18" s="17"/>
    </row>
    <row r="19" spans="1:28" ht="11.25" customHeight="1" x14ac:dyDescent="0.2">
      <c r="A19" s="2"/>
      <c r="B19" s="2" t="str">
        <f>REPLACE(B17,1,2,0)</f>
        <v>030</v>
      </c>
      <c r="C19" s="79" t="s">
        <v>40</v>
      </c>
      <c r="D19" s="80"/>
      <c r="E19" s="81"/>
      <c r="F19" s="23">
        <f>IF((F18&lt;0),(F18+$V$24),IF((F18&gt;=0),$V$24))</f>
        <v>42</v>
      </c>
      <c r="G19" s="13"/>
      <c r="H19" s="2" t="str">
        <f>REPLACE(H17,1,2,0)</f>
        <v>0</v>
      </c>
      <c r="I19" s="79" t="s">
        <v>40</v>
      </c>
      <c r="J19" s="80"/>
      <c r="K19" s="81"/>
      <c r="L19" s="23">
        <f>IF((L18&lt;0),(L18+F19),IF((L18&gt;=0),F19))</f>
        <v>42</v>
      </c>
      <c r="M19" s="8"/>
      <c r="N19" s="2" t="str">
        <f>REPLACE(N17,1,2,0)</f>
        <v>0</v>
      </c>
      <c r="O19" s="79" t="s">
        <v>40</v>
      </c>
      <c r="P19" s="80"/>
      <c r="Q19" s="81"/>
      <c r="R19" s="23">
        <f>IF((R18&lt;0),(R18+L19),IF((R18&gt;=0),L19))</f>
        <v>42</v>
      </c>
      <c r="S19" s="8"/>
      <c r="T19" s="2" t="str">
        <f>REPLACE(T17,1,2,0)</f>
        <v>0</v>
      </c>
      <c r="U19" s="79" t="s">
        <v>40</v>
      </c>
      <c r="V19" s="80"/>
      <c r="W19" s="81"/>
      <c r="X19" s="23">
        <f>IF((X18&lt;0),(X18+R19),IF((X18&gt;=0),R19))</f>
        <v>42</v>
      </c>
      <c r="Y19" s="8"/>
      <c r="Z19" s="18" t="s">
        <v>35</v>
      </c>
      <c r="AA19" s="19">
        <f>(((AA18/10.94)+(AA16/9.17))+(AA15/3.89))-(AA17/12.49)</f>
        <v>0</v>
      </c>
      <c r="AB19" s="20"/>
    </row>
    <row r="20" spans="1:28" ht="11.25" customHeight="1" x14ac:dyDescent="0.2">
      <c r="A20" s="2"/>
      <c r="B20" s="1" t="s">
        <v>41</v>
      </c>
      <c r="C20" s="6" t="s">
        <v>4</v>
      </c>
      <c r="D20" s="6" t="s">
        <v>42</v>
      </c>
      <c r="E20" s="6" t="s">
        <v>43</v>
      </c>
      <c r="F20" s="1" t="s">
        <v>44</v>
      </c>
      <c r="G20" s="13"/>
      <c r="H20" s="1" t="s">
        <v>41</v>
      </c>
      <c r="I20" s="6" t="s">
        <v>4</v>
      </c>
      <c r="J20" s="6" t="s">
        <v>42</v>
      </c>
      <c r="K20" s="6" t="s">
        <v>43</v>
      </c>
      <c r="L20" s="1" t="s">
        <v>44</v>
      </c>
      <c r="M20" s="9"/>
      <c r="N20" s="1" t="s">
        <v>41</v>
      </c>
      <c r="O20" s="6" t="s">
        <v>4</v>
      </c>
      <c r="P20" s="6" t="s">
        <v>42</v>
      </c>
      <c r="Q20" s="6" t="s">
        <v>43</v>
      </c>
      <c r="R20" s="1" t="s">
        <v>44</v>
      </c>
      <c r="S20" s="9"/>
      <c r="T20" s="1" t="s">
        <v>41</v>
      </c>
      <c r="U20" s="6" t="s">
        <v>4</v>
      </c>
      <c r="V20" s="6" t="s">
        <v>42</v>
      </c>
      <c r="W20" s="6" t="s">
        <v>43</v>
      </c>
      <c r="X20" s="1" t="s">
        <v>44</v>
      </c>
      <c r="Y20" s="9"/>
      <c r="Z20" s="24" t="s">
        <v>30</v>
      </c>
      <c r="AA20" s="25"/>
      <c r="AB20" s="13"/>
    </row>
    <row r="21" spans="1:28" ht="11.25" customHeight="1" x14ac:dyDescent="0.2">
      <c r="A21" s="2"/>
      <c r="B21" s="26" t="e">
        <f t="shared" ref="B21:E21" si="4">C46</f>
        <v>#N/A</v>
      </c>
      <c r="C21" s="26" t="e">
        <f t="shared" si="4"/>
        <v>#N/A</v>
      </c>
      <c r="D21" s="26" t="e">
        <f t="shared" si="4"/>
        <v>#N/A</v>
      </c>
      <c r="E21" s="26" t="e">
        <f t="shared" si="4"/>
        <v>#N/A</v>
      </c>
      <c r="F21" s="26" t="e">
        <f>H46</f>
        <v>#N/A</v>
      </c>
      <c r="G21" s="27"/>
      <c r="H21" s="26" t="e">
        <f t="shared" ref="H21:K21" si="5">C61</f>
        <v>#N/A</v>
      </c>
      <c r="I21" s="26" t="e">
        <f t="shared" si="5"/>
        <v>#N/A</v>
      </c>
      <c r="J21" s="26" t="e">
        <f t="shared" si="5"/>
        <v>#N/A</v>
      </c>
      <c r="K21" s="26" t="e">
        <f t="shared" si="5"/>
        <v>#N/A</v>
      </c>
      <c r="L21" s="26" t="e">
        <f>H61</f>
        <v>#N/A</v>
      </c>
      <c r="M21" s="27"/>
      <c r="N21" s="26" t="e">
        <f t="shared" ref="N21:Q21" si="6">C76</f>
        <v>#N/A</v>
      </c>
      <c r="O21" s="26" t="e">
        <f t="shared" si="6"/>
        <v>#N/A</v>
      </c>
      <c r="P21" s="26" t="e">
        <f t="shared" si="6"/>
        <v>#N/A</v>
      </c>
      <c r="Q21" s="26" t="e">
        <f t="shared" si="6"/>
        <v>#N/A</v>
      </c>
      <c r="R21" s="26" t="e">
        <f>H76</f>
        <v>#N/A</v>
      </c>
      <c r="S21" s="27"/>
      <c r="T21" s="26" t="e">
        <f t="shared" ref="T21:W21" si="7">C91</f>
        <v>#N/A</v>
      </c>
      <c r="U21" s="26" t="e">
        <f t="shared" si="7"/>
        <v>#N/A</v>
      </c>
      <c r="V21" s="26" t="e">
        <f t="shared" si="7"/>
        <v>#N/A</v>
      </c>
      <c r="W21" s="26" t="e">
        <f t="shared" si="7"/>
        <v>#N/A</v>
      </c>
      <c r="X21" s="26" t="e">
        <f>H91</f>
        <v>#N/A</v>
      </c>
      <c r="Y21" s="9"/>
      <c r="Z21" s="15" t="s">
        <v>31</v>
      </c>
      <c r="AA21" s="16"/>
      <c r="AB21" s="13"/>
    </row>
    <row r="22" spans="1:28" ht="11.25" customHeight="1" x14ac:dyDescent="0.2">
      <c r="A22" s="2"/>
      <c r="B22" s="13"/>
      <c r="C22" s="8"/>
      <c r="D22" s="8"/>
      <c r="E22" s="8"/>
      <c r="F22" s="8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15" t="s">
        <v>32</v>
      </c>
      <c r="AA22" s="16"/>
      <c r="AB22" s="9"/>
    </row>
    <row r="23" spans="1:28" ht="11.25" customHeight="1" x14ac:dyDescent="0.2">
      <c r="A23" s="2"/>
      <c r="B23" s="5" t="s">
        <v>22</v>
      </c>
      <c r="C23" s="6" t="s">
        <v>45</v>
      </c>
      <c r="D23" s="6" t="s">
        <v>24</v>
      </c>
      <c r="E23" s="6" t="s">
        <v>25</v>
      </c>
      <c r="F23" s="6" t="s">
        <v>26</v>
      </c>
      <c r="G23" s="7"/>
      <c r="H23" s="5" t="s">
        <v>22</v>
      </c>
      <c r="I23" s="6" t="s">
        <v>46</v>
      </c>
      <c r="J23" s="6" t="s">
        <v>24</v>
      </c>
      <c r="K23" s="6" t="s">
        <v>25</v>
      </c>
      <c r="L23" s="6" t="s">
        <v>26</v>
      </c>
      <c r="M23" s="8"/>
      <c r="N23" s="5" t="s">
        <v>22</v>
      </c>
      <c r="O23" s="6" t="s">
        <v>47</v>
      </c>
      <c r="P23" s="6" t="s">
        <v>24</v>
      </c>
      <c r="Q23" s="6" t="s">
        <v>25</v>
      </c>
      <c r="R23" s="6" t="s">
        <v>26</v>
      </c>
      <c r="S23" s="8"/>
      <c r="T23" s="13"/>
      <c r="U23" s="6" t="s">
        <v>48</v>
      </c>
      <c r="V23" s="28">
        <v>39</v>
      </c>
      <c r="W23" s="13"/>
      <c r="X23" s="13"/>
      <c r="Y23" s="9"/>
      <c r="Z23" s="15" t="s">
        <v>33</v>
      </c>
      <c r="AA23" s="16"/>
      <c r="AB23" s="17"/>
    </row>
    <row r="24" spans="1:28" ht="11.25" customHeight="1" x14ac:dyDescent="0.2">
      <c r="A24" s="2"/>
      <c r="B24" s="4"/>
      <c r="C24" s="14" t="e">
        <f>VLOOKUP($B24,'Food List'!$B$3:$D$396,3,FALSE)</f>
        <v>#N/A</v>
      </c>
      <c r="D24" s="11" t="e">
        <f>VLOOKUP($B24,'Food List'!$B$3:$D$396,2,FALSE)</f>
        <v>#N/A</v>
      </c>
      <c r="E24" s="12">
        <v>1</v>
      </c>
      <c r="F24" s="11" t="str">
        <f t="shared" ref="F24:F35" si="8">IF(ISNA(C24),"0",(E24*D24))</f>
        <v>0</v>
      </c>
      <c r="G24" s="13"/>
      <c r="H24" s="4"/>
      <c r="I24" s="14" t="e">
        <f>VLOOKUP($H24,'Food List'!$B$3:$D$396,3,FALSE)</f>
        <v>#N/A</v>
      </c>
      <c r="J24" s="11" t="e">
        <f>VLOOKUP($H24,'Food List'!$B$3:$D$396,2,FALSE)</f>
        <v>#N/A</v>
      </c>
      <c r="K24" s="12">
        <v>1</v>
      </c>
      <c r="L24" s="11" t="str">
        <f t="shared" ref="L24:L35" si="9">IF(ISNA(I24),"0",(K24*J24))</f>
        <v>0</v>
      </c>
      <c r="M24" s="13"/>
      <c r="N24" s="4"/>
      <c r="O24" s="14" t="e">
        <f>VLOOKUP($N24,'Food List'!$B$3:$D$396,3,FALSE)</f>
        <v>#N/A</v>
      </c>
      <c r="P24" s="11" t="e">
        <f>VLOOKUP($N24,'Food List'!$B$3:$D$396,2,FALSE)</f>
        <v>#N/A</v>
      </c>
      <c r="Q24" s="12">
        <v>1</v>
      </c>
      <c r="R24" s="11" t="str">
        <f t="shared" ref="R24:R35" si="10">IF(ISNA(O24),"0",(Q24*P24))</f>
        <v>0</v>
      </c>
      <c r="S24" s="13"/>
      <c r="T24" s="13"/>
      <c r="U24" s="6" t="s">
        <v>49</v>
      </c>
      <c r="V24" s="28">
        <v>49</v>
      </c>
      <c r="W24" s="13"/>
      <c r="X24" s="13"/>
      <c r="Y24" s="9"/>
      <c r="Z24" s="15" t="s">
        <v>34</v>
      </c>
      <c r="AA24" s="16"/>
      <c r="AB24" s="17"/>
    </row>
    <row r="25" spans="1:28" ht="11.25" customHeight="1" x14ac:dyDescent="0.2">
      <c r="A25" s="2"/>
      <c r="B25" s="4"/>
      <c r="C25" s="14" t="e">
        <f>VLOOKUP($B25,'Food List'!$B$3:$D$396,3,FALSE)</f>
        <v>#N/A</v>
      </c>
      <c r="D25" s="11" t="e">
        <f>VLOOKUP($B25,'Food List'!$B$3:$D$396,2,FALSE)</f>
        <v>#N/A</v>
      </c>
      <c r="E25" s="12">
        <v>1</v>
      </c>
      <c r="F25" s="11" t="str">
        <f t="shared" si="8"/>
        <v>0</v>
      </c>
      <c r="G25" s="13"/>
      <c r="H25" s="4"/>
      <c r="I25" s="14" t="e">
        <f>VLOOKUP($H25,'Food List'!$B$3:$D$396,3,FALSE)</f>
        <v>#N/A</v>
      </c>
      <c r="J25" s="11" t="e">
        <f>VLOOKUP($H25,'Food List'!$B$3:$D$396,2,FALSE)</f>
        <v>#N/A</v>
      </c>
      <c r="K25" s="12">
        <v>1</v>
      </c>
      <c r="L25" s="11" t="str">
        <f t="shared" si="9"/>
        <v>0</v>
      </c>
      <c r="M25" s="13"/>
      <c r="N25" s="4"/>
      <c r="O25" s="14" t="e">
        <f>VLOOKUP($N25,'Food List'!$B$3:$D$396,3,FALSE)</f>
        <v>#N/A</v>
      </c>
      <c r="P25" s="11" t="e">
        <f>VLOOKUP($N25,'Food List'!$B$3:$D$396,2,FALSE)</f>
        <v>#N/A</v>
      </c>
      <c r="Q25" s="12">
        <v>1</v>
      </c>
      <c r="R25" s="11" t="str">
        <f t="shared" si="10"/>
        <v>0</v>
      </c>
      <c r="S25" s="13"/>
      <c r="T25" s="13"/>
      <c r="U25" s="13"/>
      <c r="V25" s="13"/>
      <c r="W25" s="13"/>
      <c r="X25" s="13"/>
      <c r="Y25" s="9"/>
      <c r="Z25" s="18" t="s">
        <v>35</v>
      </c>
      <c r="AA25" s="21">
        <f>(((AA24/10.94)+(AA22/9.17))+(AA21/3.89))-(AA23/12.49)</f>
        <v>0</v>
      </c>
      <c r="AB25" s="17"/>
    </row>
    <row r="26" spans="1:28" ht="11.25" customHeight="1" x14ac:dyDescent="0.2">
      <c r="A26" s="2"/>
      <c r="B26" s="4"/>
      <c r="C26" s="14" t="e">
        <f>VLOOKUP($B26,'Food List'!$B$3:$D$396,3,FALSE)</f>
        <v>#N/A</v>
      </c>
      <c r="D26" s="11" t="e">
        <f>VLOOKUP($B26,'Food List'!$B$3:$D$396,2,FALSE)</f>
        <v>#N/A</v>
      </c>
      <c r="E26" s="12">
        <v>1</v>
      </c>
      <c r="F26" s="11" t="str">
        <f t="shared" si="8"/>
        <v>0</v>
      </c>
      <c r="G26" s="13"/>
      <c r="H26" s="4"/>
      <c r="I26" s="14" t="e">
        <f>VLOOKUP($H26,'Food List'!$B$3:$D$396,3,FALSE)</f>
        <v>#N/A</v>
      </c>
      <c r="J26" s="11" t="e">
        <f>VLOOKUP($H26,'Food List'!$B$3:$D$396,2,FALSE)</f>
        <v>#N/A</v>
      </c>
      <c r="K26" s="12">
        <v>1</v>
      </c>
      <c r="L26" s="11" t="str">
        <f t="shared" si="9"/>
        <v>0</v>
      </c>
      <c r="M26" s="13"/>
      <c r="N26" s="4"/>
      <c r="O26" s="14" t="e">
        <f>VLOOKUP($N26,'Food List'!$B$3:$D$396,3,FALSE)</f>
        <v>#N/A</v>
      </c>
      <c r="P26" s="11" t="e">
        <f>VLOOKUP($N26,'Food List'!$B$3:$D$396,2,FALSE)</f>
        <v>#N/A</v>
      </c>
      <c r="Q26" s="12">
        <v>1</v>
      </c>
      <c r="R26" s="11" t="str">
        <f t="shared" si="10"/>
        <v>0</v>
      </c>
      <c r="S26" s="13"/>
      <c r="T26" s="13"/>
      <c r="U26" s="1" t="s">
        <v>50</v>
      </c>
      <c r="V26" s="3">
        <v>170</v>
      </c>
      <c r="W26" s="13"/>
      <c r="X26" s="13"/>
      <c r="Y26" s="9"/>
      <c r="Z26" s="29" t="s">
        <v>51</v>
      </c>
      <c r="AA26" s="30">
        <f>((AA25+AA20)+AA13)+AA7</f>
        <v>0</v>
      </c>
      <c r="AB26" s="20"/>
    </row>
    <row r="27" spans="1:28" ht="11.25" customHeight="1" x14ac:dyDescent="0.2">
      <c r="A27" s="2"/>
      <c r="B27" s="4"/>
      <c r="C27" s="14" t="e">
        <f>VLOOKUP($B27,'Food List'!$B$3:$D$396,3,FALSE)</f>
        <v>#N/A</v>
      </c>
      <c r="D27" s="11" t="e">
        <f>VLOOKUP($B27,'Food List'!$B$3:$D$396,2,FALSE)</f>
        <v>#N/A</v>
      </c>
      <c r="E27" s="12">
        <v>1</v>
      </c>
      <c r="F27" s="11" t="str">
        <f t="shared" si="8"/>
        <v>0</v>
      </c>
      <c r="G27" s="13"/>
      <c r="H27" s="4"/>
      <c r="I27" s="14" t="e">
        <f>VLOOKUP($H27,'Food List'!$B$3:$D$396,3,FALSE)</f>
        <v>#N/A</v>
      </c>
      <c r="J27" s="11" t="e">
        <f>VLOOKUP($H27,'Food List'!$B$3:$D$396,2,FALSE)</f>
        <v>#N/A</v>
      </c>
      <c r="K27" s="12">
        <v>1</v>
      </c>
      <c r="L27" s="11" t="str">
        <f t="shared" si="9"/>
        <v>0</v>
      </c>
      <c r="M27" s="13"/>
      <c r="N27" s="4"/>
      <c r="O27" s="14" t="e">
        <f>VLOOKUP($N27,'Food List'!$B$3:$D$396,3,FALSE)</f>
        <v>#N/A</v>
      </c>
      <c r="P27" s="11" t="e">
        <f>VLOOKUP($N27,'Food List'!$B$3:$D$396,2,FALSE)</f>
        <v>#N/A</v>
      </c>
      <c r="Q27" s="12">
        <v>1</v>
      </c>
      <c r="R27" s="11" t="str">
        <f t="shared" si="10"/>
        <v>0</v>
      </c>
      <c r="S27" s="13"/>
      <c r="T27" s="13"/>
      <c r="U27" s="13"/>
      <c r="V27" s="13"/>
      <c r="W27" s="13"/>
      <c r="X27" s="13"/>
      <c r="Y27" s="9"/>
      <c r="Z27" s="2"/>
      <c r="AA27" s="2"/>
      <c r="AB27" s="9"/>
    </row>
    <row r="28" spans="1:28" ht="11.25" customHeight="1" x14ac:dyDescent="0.2">
      <c r="A28" s="2"/>
      <c r="B28" s="4"/>
      <c r="C28" s="14" t="e">
        <f>VLOOKUP($B28,'Food List'!$B$3:$D$396,3,FALSE)</f>
        <v>#N/A</v>
      </c>
      <c r="D28" s="11" t="e">
        <f>VLOOKUP($B28,'Food List'!$B$3:$D$396,2,FALSE)</f>
        <v>#N/A</v>
      </c>
      <c r="E28" s="12">
        <v>1</v>
      </c>
      <c r="F28" s="11" t="str">
        <f t="shared" si="8"/>
        <v>0</v>
      </c>
      <c r="G28" s="13"/>
      <c r="H28" s="4"/>
      <c r="I28" s="14" t="e">
        <f>VLOOKUP($H28,'Food List'!$B$3:$D$396,3,FALSE)</f>
        <v>#N/A</v>
      </c>
      <c r="J28" s="11" t="e">
        <f>VLOOKUP($H28,'Food List'!$B$3:$D$396,2,FALSE)</f>
        <v>#N/A</v>
      </c>
      <c r="K28" s="12">
        <v>1</v>
      </c>
      <c r="L28" s="11" t="str">
        <f t="shared" si="9"/>
        <v>0</v>
      </c>
      <c r="M28" s="13"/>
      <c r="N28" s="4"/>
      <c r="O28" s="14" t="e">
        <f>VLOOKUP($N28,'Food List'!$B$3:$D$396,3,FALSE)</f>
        <v>#N/A</v>
      </c>
      <c r="P28" s="11" t="e">
        <f>VLOOKUP($N28,'Food List'!$B$3:$D$396,2,FALSE)</f>
        <v>#N/A</v>
      </c>
      <c r="Q28" s="12">
        <v>1</v>
      </c>
      <c r="R28" s="11" t="str">
        <f t="shared" si="10"/>
        <v>0</v>
      </c>
      <c r="S28" s="13"/>
      <c r="T28" s="13"/>
      <c r="U28" s="99" t="s">
        <v>9</v>
      </c>
      <c r="V28" s="81"/>
      <c r="W28" s="13"/>
      <c r="X28" s="13"/>
      <c r="Y28" s="9"/>
      <c r="Z28" s="1" t="s">
        <v>52</v>
      </c>
      <c r="AA28" s="31">
        <v>2000</v>
      </c>
      <c r="AB28" s="9"/>
    </row>
    <row r="29" spans="1:28" ht="11.25" customHeight="1" x14ac:dyDescent="0.2">
      <c r="A29" s="2"/>
      <c r="B29" s="4"/>
      <c r="C29" s="14" t="e">
        <f>VLOOKUP($B29,'Food List'!$B$3:$D$396,3,FALSE)</f>
        <v>#N/A</v>
      </c>
      <c r="D29" s="11" t="e">
        <f>VLOOKUP($B29,'Food List'!$B$3:$D$396,2,FALSE)</f>
        <v>#N/A</v>
      </c>
      <c r="E29" s="12">
        <v>1</v>
      </c>
      <c r="F29" s="11" t="str">
        <f t="shared" si="8"/>
        <v>0</v>
      </c>
      <c r="G29" s="13"/>
      <c r="H29" s="4"/>
      <c r="I29" s="14" t="e">
        <f>VLOOKUP($H29,'Food List'!$B$3:$D$396,3,FALSE)</f>
        <v>#N/A</v>
      </c>
      <c r="J29" s="11" t="e">
        <f>VLOOKUP($H29,'Food List'!$B$3:$D$396,2,FALSE)</f>
        <v>#N/A</v>
      </c>
      <c r="K29" s="12">
        <v>1</v>
      </c>
      <c r="L29" s="11" t="str">
        <f t="shared" si="9"/>
        <v>0</v>
      </c>
      <c r="M29" s="13"/>
      <c r="N29" s="4"/>
      <c r="O29" s="14" t="e">
        <f>VLOOKUP($N29,'Food List'!$B$3:$D$396,3,FALSE)</f>
        <v>#N/A</v>
      </c>
      <c r="P29" s="11" t="e">
        <f>VLOOKUP($N29,'Food List'!$B$3:$D$396,2,FALSE)</f>
        <v>#N/A</v>
      </c>
      <c r="Q29" s="12">
        <v>1</v>
      </c>
      <c r="R29" s="11" t="str">
        <f t="shared" si="10"/>
        <v>0</v>
      </c>
      <c r="S29" s="13"/>
      <c r="T29" s="13"/>
      <c r="U29" s="13"/>
      <c r="V29" s="13"/>
      <c r="W29" s="13"/>
      <c r="X29" s="13"/>
      <c r="Y29" s="9"/>
      <c r="Z29" s="6" t="s">
        <v>4</v>
      </c>
      <c r="AA29" s="31">
        <v>65</v>
      </c>
      <c r="AB29" s="9"/>
    </row>
    <row r="30" spans="1:28" ht="11.25" customHeight="1" x14ac:dyDescent="0.2">
      <c r="A30" s="2"/>
      <c r="B30" s="4"/>
      <c r="C30" s="14" t="e">
        <f>VLOOKUP($B30,'Food List'!$B$3:$D$396,3,FALSE)</f>
        <v>#N/A</v>
      </c>
      <c r="D30" s="11" t="e">
        <f>VLOOKUP($B30,'Food List'!$B$3:$D$396,2,FALSE)</f>
        <v>#N/A</v>
      </c>
      <c r="E30" s="12">
        <v>1</v>
      </c>
      <c r="F30" s="11" t="str">
        <f t="shared" si="8"/>
        <v>0</v>
      </c>
      <c r="G30" s="13"/>
      <c r="H30" s="4"/>
      <c r="I30" s="14" t="e">
        <f>VLOOKUP($H30,'Food List'!$B$3:$D$396,3,FALSE)</f>
        <v>#N/A</v>
      </c>
      <c r="J30" s="11" t="e">
        <f>VLOOKUP($H30,'Food List'!$B$3:$D$396,2,FALSE)</f>
        <v>#N/A</v>
      </c>
      <c r="K30" s="12">
        <v>1</v>
      </c>
      <c r="L30" s="11" t="str">
        <f t="shared" si="9"/>
        <v>0</v>
      </c>
      <c r="M30" s="13"/>
      <c r="N30" s="4"/>
      <c r="O30" s="14" t="e">
        <f>VLOOKUP($N30,'Food List'!$B$3:$D$396,3,FALSE)</f>
        <v>#N/A</v>
      </c>
      <c r="P30" s="11" t="e">
        <f>VLOOKUP($N30,'Food List'!$B$3:$D$396,2,FALSE)</f>
        <v>#N/A</v>
      </c>
      <c r="Q30" s="12">
        <v>1</v>
      </c>
      <c r="R30" s="11" t="str">
        <f t="shared" si="10"/>
        <v>0</v>
      </c>
      <c r="S30" s="13"/>
      <c r="T30" s="32"/>
      <c r="U30" s="33"/>
      <c r="V30" s="33"/>
      <c r="W30" s="33"/>
      <c r="X30" s="33"/>
      <c r="Y30" s="9"/>
      <c r="Z30" s="6" t="s">
        <v>5</v>
      </c>
      <c r="AA30" s="31">
        <v>150</v>
      </c>
      <c r="AB30" s="9"/>
    </row>
    <row r="31" spans="1:28" ht="11.25" customHeight="1" x14ac:dyDescent="0.2">
      <c r="A31" s="2"/>
      <c r="B31" s="4"/>
      <c r="C31" s="14" t="e">
        <f>VLOOKUP($B31,'Food List'!$B$3:$D$396,3,FALSE)</f>
        <v>#N/A</v>
      </c>
      <c r="D31" s="11" t="e">
        <f>VLOOKUP($B31,'Food List'!$B$3:$D$396,2,FALSE)</f>
        <v>#N/A</v>
      </c>
      <c r="E31" s="12">
        <v>1</v>
      </c>
      <c r="F31" s="11" t="str">
        <f t="shared" si="8"/>
        <v>0</v>
      </c>
      <c r="G31" s="13"/>
      <c r="H31" s="4"/>
      <c r="I31" s="14" t="e">
        <f>VLOOKUP($H31,'Food List'!$B$3:$D$396,3,FALSE)</f>
        <v>#N/A</v>
      </c>
      <c r="J31" s="11" t="e">
        <f>VLOOKUP($H31,'Food List'!$B$3:$D$396,2,FALSE)</f>
        <v>#N/A</v>
      </c>
      <c r="K31" s="12">
        <v>1</v>
      </c>
      <c r="L31" s="11" t="str">
        <f t="shared" si="9"/>
        <v>0</v>
      </c>
      <c r="M31" s="13"/>
      <c r="N31" s="4"/>
      <c r="O31" s="14" t="e">
        <f>VLOOKUP($N31,'Food List'!$B$3:$D$396,3,FALSE)</f>
        <v>#N/A</v>
      </c>
      <c r="P31" s="11" t="e">
        <f>VLOOKUP($N31,'Food List'!$B$3:$D$396,2,FALSE)</f>
        <v>#N/A</v>
      </c>
      <c r="Q31" s="12">
        <v>1</v>
      </c>
      <c r="R31" s="11" t="str">
        <f t="shared" si="10"/>
        <v>0</v>
      </c>
      <c r="S31" s="13"/>
      <c r="T31" s="7"/>
      <c r="U31" s="8"/>
      <c r="V31" s="8"/>
      <c r="W31" s="8"/>
      <c r="X31" s="7"/>
      <c r="Y31" s="9"/>
      <c r="Z31" s="6" t="s">
        <v>6</v>
      </c>
      <c r="AA31" s="31">
        <v>25</v>
      </c>
      <c r="AB31" s="9"/>
    </row>
    <row r="32" spans="1:28" ht="11.25" customHeight="1" x14ac:dyDescent="0.2">
      <c r="A32" s="2"/>
      <c r="B32" s="4"/>
      <c r="C32" s="14" t="e">
        <f>VLOOKUP($B32,'Food List'!$B$3:$D$396,3,FALSE)</f>
        <v>#N/A</v>
      </c>
      <c r="D32" s="11" t="e">
        <f>VLOOKUP($B32,'Food List'!$B$3:$D$396,2,FALSE)</f>
        <v>#N/A</v>
      </c>
      <c r="E32" s="12">
        <v>1</v>
      </c>
      <c r="F32" s="11" t="str">
        <f t="shared" si="8"/>
        <v>0</v>
      </c>
      <c r="G32" s="13"/>
      <c r="H32" s="4"/>
      <c r="I32" s="14" t="e">
        <f>VLOOKUP($H32,'Food List'!$B$3:$D$396,3,FALSE)</f>
        <v>#N/A</v>
      </c>
      <c r="J32" s="11" t="e">
        <f>VLOOKUP($H32,'Food List'!$B$3:$D$396,2,FALSE)</f>
        <v>#N/A</v>
      </c>
      <c r="K32" s="12">
        <v>1</v>
      </c>
      <c r="L32" s="11" t="str">
        <f t="shared" si="9"/>
        <v>0</v>
      </c>
      <c r="M32" s="13"/>
      <c r="N32" s="4"/>
      <c r="O32" s="14" t="e">
        <f>VLOOKUP($N32,'Food List'!$B$3:$D$396,3,FALSE)</f>
        <v>#N/A</v>
      </c>
      <c r="P32" s="11" t="e">
        <f>VLOOKUP($N32,'Food List'!$B$3:$D$396,2,FALSE)</f>
        <v>#N/A</v>
      </c>
      <c r="Q32" s="12">
        <v>1</v>
      </c>
      <c r="R32" s="11" t="str">
        <f t="shared" si="10"/>
        <v>0</v>
      </c>
      <c r="S32" s="13"/>
      <c r="T32" s="34"/>
      <c r="U32" s="34"/>
      <c r="V32" s="34"/>
      <c r="W32" s="34"/>
      <c r="X32" s="34"/>
      <c r="Y32" s="13"/>
      <c r="Z32" s="1" t="s">
        <v>7</v>
      </c>
      <c r="AA32" s="31">
        <v>50</v>
      </c>
      <c r="AB32" s="35"/>
    </row>
    <row r="33" spans="1:28" ht="11.25" customHeight="1" x14ac:dyDescent="0.2">
      <c r="A33" s="2"/>
      <c r="B33" s="4"/>
      <c r="C33" s="14" t="e">
        <f>VLOOKUP($B33,'Food List'!$B$3:$D$396,3,FALSE)</f>
        <v>#N/A</v>
      </c>
      <c r="D33" s="11" t="e">
        <f>VLOOKUP($B33,'Food List'!$B$3:$D$396,2,FALSE)</f>
        <v>#N/A</v>
      </c>
      <c r="E33" s="12">
        <v>1</v>
      </c>
      <c r="F33" s="11" t="str">
        <f t="shared" si="8"/>
        <v>0</v>
      </c>
      <c r="G33" s="13"/>
      <c r="H33" s="4"/>
      <c r="I33" s="14" t="e">
        <f>VLOOKUP($H33,'Food List'!$B$3:$D$396,3,FALSE)</f>
        <v>#N/A</v>
      </c>
      <c r="J33" s="11" t="e">
        <f>VLOOKUP($H33,'Food List'!$B$3:$D$396,2,FALSE)</f>
        <v>#N/A</v>
      </c>
      <c r="K33" s="12">
        <v>1</v>
      </c>
      <c r="L33" s="11" t="str">
        <f t="shared" si="9"/>
        <v>0</v>
      </c>
      <c r="M33" s="13"/>
      <c r="N33" s="4"/>
      <c r="O33" s="14" t="e">
        <f>VLOOKUP($N33,'Food List'!$B$3:$D$396,3,FALSE)</f>
        <v>#N/A</v>
      </c>
      <c r="P33" s="11" t="e">
        <f>VLOOKUP($N33,'Food List'!$B$3:$D$396,2,FALSE)</f>
        <v>#N/A</v>
      </c>
      <c r="Q33" s="12">
        <v>1</v>
      </c>
      <c r="R33" s="11" t="str">
        <f t="shared" si="10"/>
        <v>0</v>
      </c>
      <c r="S33" s="13"/>
      <c r="T33" s="13"/>
      <c r="U33" s="35"/>
      <c r="V33" s="35"/>
      <c r="W33" s="35"/>
      <c r="X33" s="35"/>
      <c r="Y33" s="35"/>
      <c r="Z33" s="35"/>
      <c r="AA33" s="35"/>
      <c r="AB33" s="35"/>
    </row>
    <row r="34" spans="1:28" ht="11.25" customHeight="1" x14ac:dyDescent="0.2">
      <c r="A34" s="2"/>
      <c r="B34" s="4"/>
      <c r="C34" s="14" t="e">
        <f>VLOOKUP($B34,'Food List'!$B$3:$D$396,3,FALSE)</f>
        <v>#N/A</v>
      </c>
      <c r="D34" s="11" t="e">
        <f>VLOOKUP($B34,'Food List'!$B$3:$D$396,2,FALSE)</f>
        <v>#N/A</v>
      </c>
      <c r="E34" s="12">
        <v>1</v>
      </c>
      <c r="F34" s="11" t="str">
        <f t="shared" si="8"/>
        <v>0</v>
      </c>
      <c r="G34" s="13"/>
      <c r="H34" s="4"/>
      <c r="I34" s="14" t="e">
        <f>VLOOKUP($H34,'Food List'!$B$3:$D$396,3,FALSE)</f>
        <v>#N/A</v>
      </c>
      <c r="J34" s="11" t="e">
        <f>VLOOKUP($H34,'Food List'!$B$3:$D$396,2,FALSE)</f>
        <v>#N/A</v>
      </c>
      <c r="K34" s="12">
        <v>1</v>
      </c>
      <c r="L34" s="11" t="str">
        <f t="shared" si="9"/>
        <v>0</v>
      </c>
      <c r="M34" s="13"/>
      <c r="N34" s="4"/>
      <c r="O34" s="14" t="e">
        <f>VLOOKUP($N34,'Food List'!$B$3:$D$396,3,FALSE)</f>
        <v>#N/A</v>
      </c>
      <c r="P34" s="11" t="e">
        <f>VLOOKUP($N34,'Food List'!$B$3:$D$396,2,FALSE)</f>
        <v>#N/A</v>
      </c>
      <c r="Q34" s="12">
        <v>1</v>
      </c>
      <c r="R34" s="11" t="str">
        <f t="shared" si="10"/>
        <v>0</v>
      </c>
      <c r="S34" s="13"/>
      <c r="T34" s="89" t="s">
        <v>53</v>
      </c>
      <c r="U34" s="80"/>
      <c r="V34" s="80"/>
      <c r="W34" s="80"/>
      <c r="X34" s="80"/>
      <c r="Y34" s="80"/>
      <c r="Z34" s="80"/>
      <c r="AA34" s="81"/>
      <c r="AB34" s="35"/>
    </row>
    <row r="35" spans="1:28" ht="11.25" customHeight="1" x14ac:dyDescent="0.2">
      <c r="A35" s="2"/>
      <c r="B35" s="4"/>
      <c r="C35" s="14" t="e">
        <f>VLOOKUP($B35,'Food List'!$B$3:$D$396,3,FALSE)</f>
        <v>#N/A</v>
      </c>
      <c r="D35" s="11" t="e">
        <f>VLOOKUP($B35,'Food List'!$B$3:$D$396,2,FALSE)</f>
        <v>#N/A</v>
      </c>
      <c r="E35" s="12">
        <v>1</v>
      </c>
      <c r="F35" s="11" t="str">
        <f t="shared" si="8"/>
        <v>0</v>
      </c>
      <c r="G35" s="13"/>
      <c r="H35" s="4"/>
      <c r="I35" s="14" t="e">
        <f>VLOOKUP($H35,'Food List'!$B$3:$D$396,3,FALSE)</f>
        <v>#N/A</v>
      </c>
      <c r="J35" s="11" t="e">
        <f>VLOOKUP($H35,'Food List'!$B$3:$D$396,2,FALSE)</f>
        <v>#N/A</v>
      </c>
      <c r="K35" s="12">
        <v>1</v>
      </c>
      <c r="L35" s="11" t="str">
        <f t="shared" si="9"/>
        <v>0</v>
      </c>
      <c r="M35" s="13"/>
      <c r="N35" s="4"/>
      <c r="O35" s="14" t="e">
        <f>VLOOKUP($N35,'Food List'!$B$3:$D$396,3,FALSE)</f>
        <v>#N/A</v>
      </c>
      <c r="P35" s="11" t="e">
        <f>VLOOKUP($N35,'Food List'!$B$3:$D$396,2,FALSE)</f>
        <v>#N/A</v>
      </c>
      <c r="Q35" s="12">
        <v>1</v>
      </c>
      <c r="R35" s="11" t="str">
        <f t="shared" si="10"/>
        <v>0</v>
      </c>
      <c r="S35" s="13"/>
      <c r="T35" s="90" t="s">
        <v>54</v>
      </c>
      <c r="U35" s="91"/>
      <c r="V35" s="91"/>
      <c r="W35" s="91"/>
      <c r="X35" s="91"/>
      <c r="Y35" s="91"/>
      <c r="Z35" s="91"/>
      <c r="AA35" s="92"/>
      <c r="AB35" s="35"/>
    </row>
    <row r="36" spans="1:28" ht="11.25" customHeight="1" x14ac:dyDescent="0.2">
      <c r="A36" s="2"/>
      <c r="B36" s="87" t="s">
        <v>26</v>
      </c>
      <c r="C36" s="80"/>
      <c r="D36" s="80"/>
      <c r="E36" s="81"/>
      <c r="F36" s="21">
        <f>SUM(F24:F35)</f>
        <v>0</v>
      </c>
      <c r="G36" s="13"/>
      <c r="H36" s="87" t="s">
        <v>26</v>
      </c>
      <c r="I36" s="80"/>
      <c r="J36" s="80"/>
      <c r="K36" s="81"/>
      <c r="L36" s="21">
        <f>SUM(L24:L35)</f>
        <v>0</v>
      </c>
      <c r="M36" s="13"/>
      <c r="N36" s="87" t="s">
        <v>26</v>
      </c>
      <c r="O36" s="80"/>
      <c r="P36" s="80"/>
      <c r="Q36" s="81"/>
      <c r="R36" s="21">
        <f>SUM(R24:R35)</f>
        <v>0</v>
      </c>
      <c r="S36" s="13"/>
      <c r="T36" s="93"/>
      <c r="U36" s="94"/>
      <c r="V36" s="94"/>
      <c r="W36" s="94"/>
      <c r="X36" s="94"/>
      <c r="Y36" s="94"/>
      <c r="Z36" s="94"/>
      <c r="AA36" s="95"/>
      <c r="AB36" s="35"/>
    </row>
    <row r="37" spans="1:28" ht="11.25" customHeight="1" x14ac:dyDescent="0.2">
      <c r="A37" s="2"/>
      <c r="B37" s="86" t="s">
        <v>36</v>
      </c>
      <c r="C37" s="81"/>
      <c r="D37" s="84" t="s">
        <v>37</v>
      </c>
      <c r="E37" s="80"/>
      <c r="F37" s="81"/>
      <c r="G37" s="7"/>
      <c r="H37" s="86" t="s">
        <v>36</v>
      </c>
      <c r="I37" s="81"/>
      <c r="J37" s="84" t="s">
        <v>37</v>
      </c>
      <c r="K37" s="80"/>
      <c r="L37" s="81"/>
      <c r="M37" s="7"/>
      <c r="N37" s="86" t="s">
        <v>36</v>
      </c>
      <c r="O37" s="81"/>
      <c r="P37" s="84" t="s">
        <v>37</v>
      </c>
      <c r="Q37" s="80"/>
      <c r="R37" s="81"/>
      <c r="S37" s="13"/>
      <c r="T37" s="93"/>
      <c r="U37" s="94"/>
      <c r="V37" s="94"/>
      <c r="W37" s="94"/>
      <c r="X37" s="94"/>
      <c r="Y37" s="94"/>
      <c r="Z37" s="94"/>
      <c r="AA37" s="95"/>
      <c r="AB37" s="35"/>
    </row>
    <row r="38" spans="1:28" ht="11.25" customHeight="1" x14ac:dyDescent="0.2">
      <c r="A38" s="2"/>
      <c r="B38" s="82"/>
      <c r="C38" s="81"/>
      <c r="D38" s="83" t="str">
        <f>IF(ISNA(B39),"0",MROUND((($V$26/B40)*B39),1))</f>
        <v>0</v>
      </c>
      <c r="E38" s="80"/>
      <c r="F38" s="81"/>
      <c r="G38" s="13"/>
      <c r="H38" s="82"/>
      <c r="I38" s="81"/>
      <c r="J38" s="83" t="str">
        <f>IF(ISNA(H39),"0",MROUND((($V$26/H40)*H39),1))</f>
        <v>0</v>
      </c>
      <c r="K38" s="80"/>
      <c r="L38" s="81"/>
      <c r="M38" s="13"/>
      <c r="N38" s="82"/>
      <c r="O38" s="81"/>
      <c r="P38" s="83" t="str">
        <f>IF(ISNA(N39),"0",MROUND((($V$26/N40)*N39),1))</f>
        <v>0</v>
      </c>
      <c r="Q38" s="80"/>
      <c r="R38" s="81"/>
      <c r="S38" s="13"/>
      <c r="T38" s="93"/>
      <c r="U38" s="94"/>
      <c r="V38" s="94"/>
      <c r="W38" s="94"/>
      <c r="X38" s="94"/>
      <c r="Y38" s="94"/>
      <c r="Z38" s="94"/>
      <c r="AA38" s="95"/>
      <c r="AB38" s="35"/>
    </row>
    <row r="39" spans="1:28" ht="11.25" customHeight="1" x14ac:dyDescent="0.2">
      <c r="A39" s="2"/>
      <c r="B39" s="9" t="e">
        <f>VLOOKUP(B38,$N$45:$O$132,2,FALSE)</f>
        <v>#N/A</v>
      </c>
      <c r="C39" s="88" t="s">
        <v>39</v>
      </c>
      <c r="D39" s="80"/>
      <c r="E39" s="81"/>
      <c r="F39" s="21">
        <f>($V$23+D38)-F36</f>
        <v>39</v>
      </c>
      <c r="G39" s="13"/>
      <c r="H39" s="9" t="e">
        <f>VLOOKUP(H38,$N$45:$O$132,2,FALSE)</f>
        <v>#N/A</v>
      </c>
      <c r="I39" s="88" t="s">
        <v>39</v>
      </c>
      <c r="J39" s="80"/>
      <c r="K39" s="81"/>
      <c r="L39" s="21">
        <f>($V$23+J38)-L36</f>
        <v>39</v>
      </c>
      <c r="M39" s="13"/>
      <c r="N39" s="9" t="e">
        <f>VLOOKUP(N38,$N$45:$O$132,2,FALSE)</f>
        <v>#N/A</v>
      </c>
      <c r="O39" s="88" t="s">
        <v>39</v>
      </c>
      <c r="P39" s="80"/>
      <c r="Q39" s="81"/>
      <c r="R39" s="21">
        <f>($V$23+P38)-R36</f>
        <v>39</v>
      </c>
      <c r="S39" s="13"/>
      <c r="T39" s="93"/>
      <c r="U39" s="94"/>
      <c r="V39" s="94"/>
      <c r="W39" s="94"/>
      <c r="X39" s="94"/>
      <c r="Y39" s="94"/>
      <c r="Z39" s="94"/>
      <c r="AA39" s="95"/>
      <c r="AB39" s="35"/>
    </row>
    <row r="40" spans="1:28" ht="11.25" customHeight="1" x14ac:dyDescent="0.2">
      <c r="A40" s="2"/>
      <c r="B40" s="2" t="str">
        <f>REPLACE(B38,1,2,0)</f>
        <v>0</v>
      </c>
      <c r="C40" s="79" t="s">
        <v>40</v>
      </c>
      <c r="D40" s="80"/>
      <c r="E40" s="81"/>
      <c r="F40" s="23">
        <f>IF((F39&lt;0),(F39+X19),IF((F39&gt;=0),X19))</f>
        <v>42</v>
      </c>
      <c r="G40" s="13"/>
      <c r="H40" s="2" t="str">
        <f>REPLACE(H38,1,2,0)</f>
        <v>0</v>
      </c>
      <c r="I40" s="79" t="s">
        <v>40</v>
      </c>
      <c r="J40" s="80"/>
      <c r="K40" s="81"/>
      <c r="L40" s="23">
        <f>IF((L39&lt;0),(L39+F40),IF((L39&gt;=0),F40))</f>
        <v>42</v>
      </c>
      <c r="M40" s="8"/>
      <c r="N40" s="2" t="str">
        <f>REPLACE(N38,1,2,0)</f>
        <v>0</v>
      </c>
      <c r="O40" s="79" t="s">
        <v>40</v>
      </c>
      <c r="P40" s="80"/>
      <c r="Q40" s="81"/>
      <c r="R40" s="23">
        <f>IF((R39&lt;0),(R39+L40),IF((R39&gt;=0),L40))</f>
        <v>42</v>
      </c>
      <c r="S40" s="8"/>
      <c r="T40" s="93"/>
      <c r="U40" s="94"/>
      <c r="V40" s="94"/>
      <c r="W40" s="94"/>
      <c r="X40" s="94"/>
      <c r="Y40" s="94"/>
      <c r="Z40" s="94"/>
      <c r="AA40" s="95"/>
      <c r="AB40" s="35"/>
    </row>
    <row r="41" spans="1:28" ht="11.25" customHeight="1" x14ac:dyDescent="0.2">
      <c r="A41" s="2"/>
      <c r="B41" s="1" t="s">
        <v>41</v>
      </c>
      <c r="C41" s="6" t="s">
        <v>4</v>
      </c>
      <c r="D41" s="6" t="s">
        <v>42</v>
      </c>
      <c r="E41" s="6" t="s">
        <v>43</v>
      </c>
      <c r="F41" s="1" t="s">
        <v>44</v>
      </c>
      <c r="G41" s="13"/>
      <c r="H41" s="1" t="s">
        <v>41</v>
      </c>
      <c r="I41" s="6" t="s">
        <v>4</v>
      </c>
      <c r="J41" s="6" t="s">
        <v>42</v>
      </c>
      <c r="K41" s="6" t="s">
        <v>43</v>
      </c>
      <c r="L41" s="1" t="s">
        <v>44</v>
      </c>
      <c r="M41" s="9"/>
      <c r="N41" s="1" t="s">
        <v>41</v>
      </c>
      <c r="O41" s="6" t="s">
        <v>4</v>
      </c>
      <c r="P41" s="6" t="s">
        <v>42</v>
      </c>
      <c r="Q41" s="6" t="s">
        <v>43</v>
      </c>
      <c r="R41" s="1" t="s">
        <v>44</v>
      </c>
      <c r="S41" s="13"/>
      <c r="T41" s="93"/>
      <c r="U41" s="94"/>
      <c r="V41" s="94"/>
      <c r="W41" s="94"/>
      <c r="X41" s="94"/>
      <c r="Y41" s="94"/>
      <c r="Z41" s="94"/>
      <c r="AA41" s="95"/>
      <c r="AB41" s="35"/>
    </row>
    <row r="42" spans="1:28" ht="11.25" customHeight="1" x14ac:dyDescent="0.2">
      <c r="A42" s="2"/>
      <c r="B42" s="26" t="e">
        <f t="shared" ref="B42:E42" si="11">C106</f>
        <v>#N/A</v>
      </c>
      <c r="C42" s="26" t="e">
        <f t="shared" si="11"/>
        <v>#N/A</v>
      </c>
      <c r="D42" s="26" t="e">
        <f t="shared" si="11"/>
        <v>#N/A</v>
      </c>
      <c r="E42" s="26" t="e">
        <f t="shared" si="11"/>
        <v>#N/A</v>
      </c>
      <c r="F42" s="26" t="e">
        <f>H106</f>
        <v>#N/A</v>
      </c>
      <c r="G42" s="27"/>
      <c r="H42" s="26" t="e">
        <f t="shared" ref="H42:K42" si="12">C121</f>
        <v>#N/A</v>
      </c>
      <c r="I42" s="26" t="e">
        <f t="shared" si="12"/>
        <v>#N/A</v>
      </c>
      <c r="J42" s="26" t="e">
        <f t="shared" si="12"/>
        <v>#N/A</v>
      </c>
      <c r="K42" s="26" t="e">
        <f t="shared" si="12"/>
        <v>#N/A</v>
      </c>
      <c r="L42" s="26" t="e">
        <f>H121</f>
        <v>#N/A</v>
      </c>
      <c r="M42" s="27"/>
      <c r="N42" s="26" t="e">
        <f t="shared" ref="N42:Q42" si="13">C136</f>
        <v>#N/A</v>
      </c>
      <c r="O42" s="26" t="e">
        <f t="shared" si="13"/>
        <v>#N/A</v>
      </c>
      <c r="P42" s="26" t="e">
        <f t="shared" si="13"/>
        <v>#N/A</v>
      </c>
      <c r="Q42" s="26" t="e">
        <f t="shared" si="13"/>
        <v>#N/A</v>
      </c>
      <c r="R42" s="26" t="e">
        <f>H136</f>
        <v>#N/A</v>
      </c>
      <c r="S42" s="13"/>
      <c r="T42" s="96"/>
      <c r="U42" s="97"/>
      <c r="V42" s="97"/>
      <c r="W42" s="97"/>
      <c r="X42" s="97"/>
      <c r="Y42" s="97"/>
      <c r="Z42" s="97"/>
      <c r="AA42" s="98"/>
      <c r="AB42" s="35"/>
    </row>
    <row r="43" spans="1:28" ht="2.25" customHeight="1" x14ac:dyDescent="0.2">
      <c r="A43" s="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35"/>
      <c r="V43" s="35"/>
      <c r="W43" s="35"/>
      <c r="X43" s="35"/>
      <c r="Y43" s="35"/>
      <c r="Z43" s="35"/>
      <c r="AA43" s="35"/>
      <c r="AB43" s="35"/>
    </row>
    <row r="44" spans="1:28" ht="14.25" hidden="1" customHeight="1" x14ac:dyDescent="0.2">
      <c r="A44" s="36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7"/>
      <c r="O44" s="37"/>
      <c r="P44" s="2"/>
      <c r="Q44" s="2"/>
      <c r="R44" s="2"/>
      <c r="S44" s="2"/>
      <c r="T44" s="2"/>
      <c r="U44" s="38"/>
      <c r="V44" s="38"/>
      <c r="W44" s="38"/>
      <c r="X44" s="38"/>
      <c r="Y44" s="38"/>
      <c r="Z44" s="38"/>
      <c r="AA44" s="38"/>
      <c r="AB44" s="38"/>
    </row>
    <row r="45" spans="1:28" ht="18.75" hidden="1" customHeight="1" x14ac:dyDescent="0.2">
      <c r="A45" s="39"/>
      <c r="B45" s="40" t="s">
        <v>55</v>
      </c>
      <c r="C45" s="41" t="str">
        <f>'Food List'!$E$2</f>
        <v>Calories</v>
      </c>
      <c r="D45" s="41" t="str">
        <f>'Food List'!$F$2</f>
        <v>Fat</v>
      </c>
      <c r="E45" s="41" t="str">
        <f>'Food List'!$G$2</f>
        <v>Carbs</v>
      </c>
      <c r="F45" s="41" t="str">
        <f>'Food List'!$H$2</f>
        <v>Fiber</v>
      </c>
      <c r="G45" s="2"/>
      <c r="H45" s="40" t="s">
        <v>56</v>
      </c>
      <c r="I45" s="42"/>
      <c r="J45" s="43"/>
      <c r="K45" s="43"/>
      <c r="L45" s="43"/>
      <c r="M45" s="44"/>
      <c r="N45" s="45" t="s">
        <v>57</v>
      </c>
      <c r="O45" s="45">
        <v>25.714285714285701</v>
      </c>
      <c r="P45" s="46"/>
      <c r="Q45" s="38"/>
      <c r="R45" s="2"/>
      <c r="S45" s="2"/>
      <c r="T45" s="2"/>
      <c r="U45" s="38"/>
      <c r="V45" s="38"/>
      <c r="W45" s="38"/>
      <c r="X45" s="38"/>
      <c r="Y45" s="38"/>
      <c r="Z45" s="38"/>
      <c r="AA45" s="38"/>
      <c r="AB45" s="38"/>
    </row>
    <row r="46" spans="1:28" ht="14.25" hidden="1" customHeight="1" x14ac:dyDescent="0.2">
      <c r="A46" s="39"/>
      <c r="B46" s="47"/>
      <c r="C46" s="48" t="e">
        <f t="shared" ref="C46:F46" si="14">SUM(C47:C58)</f>
        <v>#N/A</v>
      </c>
      <c r="D46" s="48" t="e">
        <f t="shared" si="14"/>
        <v>#N/A</v>
      </c>
      <c r="E46" s="48" t="e">
        <f t="shared" si="14"/>
        <v>#N/A</v>
      </c>
      <c r="F46" s="48" t="e">
        <f t="shared" si="14"/>
        <v>#N/A</v>
      </c>
      <c r="G46" s="2"/>
      <c r="H46" s="48" t="e">
        <f>SUM(H47:H58)</f>
        <v>#N/A</v>
      </c>
      <c r="I46" s="2"/>
      <c r="J46" s="2"/>
      <c r="K46" s="2"/>
      <c r="L46" s="2"/>
      <c r="M46" s="49"/>
      <c r="N46" s="45" t="s">
        <v>58</v>
      </c>
      <c r="O46" s="45">
        <v>24.0285714285714</v>
      </c>
      <c r="P46" s="50"/>
      <c r="Q46" s="2"/>
      <c r="R46" s="100"/>
      <c r="S46" s="80"/>
      <c r="T46" s="81"/>
      <c r="U46" s="38"/>
      <c r="V46" s="38"/>
      <c r="W46" s="38"/>
      <c r="X46" s="38"/>
      <c r="Y46" s="38"/>
      <c r="Z46" s="38"/>
      <c r="AA46" s="38"/>
      <c r="AB46" s="38"/>
    </row>
    <row r="47" spans="1:28" ht="14.25" hidden="1" customHeight="1" x14ac:dyDescent="0.2">
      <c r="A47" s="39"/>
      <c r="B47" s="51">
        <f t="shared" ref="B47:B58" si="15">B3</f>
        <v>1</v>
      </c>
      <c r="C47" s="51">
        <f>IF(ISBLANK($B47),"0",(VLOOKUP($B47,'Food List'!$B$3:$I$59,4,FALSE)*$E3))</f>
        <v>160</v>
      </c>
      <c r="D47" s="51">
        <f>IF(ISBLANK($B47),"0",(VLOOKUP($B47,'Food List'!$B$3:$I$59,5,FALSE)*E3))</f>
        <v>0</v>
      </c>
      <c r="E47" s="51">
        <f>IF(ISBLANK($B47),"0",(VLOOKUP($B47,'Food List'!$B$3:$I$59,6,FALSE)*$E3))</f>
        <v>22</v>
      </c>
      <c r="F47" s="51">
        <f>IF(ISBLANK($B47),"0",(VLOOKUP($B47,'Food List'!$B$3:$I$59,7,FALSE)*$E3))</f>
        <v>0</v>
      </c>
      <c r="G47" s="2"/>
      <c r="H47" s="51">
        <f>IF(ISBLANK($B47),"0",(VLOOKUP($B47,'Food List'!$B$3:$I$59,8,FALSE)*$E3))</f>
        <v>16</v>
      </c>
      <c r="I47" s="2"/>
      <c r="J47" s="2"/>
      <c r="K47" s="2"/>
      <c r="L47" s="2"/>
      <c r="M47" s="49"/>
      <c r="N47" s="45" t="s">
        <v>59</v>
      </c>
      <c r="O47" s="45">
        <v>22.4</v>
      </c>
      <c r="P47" s="50"/>
      <c r="Q47" s="2"/>
      <c r="R47" s="2"/>
      <c r="S47" s="2"/>
      <c r="T47" s="2"/>
      <c r="U47" s="38"/>
      <c r="V47" s="38"/>
      <c r="W47" s="38"/>
      <c r="X47" s="38"/>
      <c r="Y47" s="38"/>
      <c r="Z47" s="38"/>
      <c r="AA47" s="38"/>
      <c r="AB47" s="38"/>
    </row>
    <row r="48" spans="1:28" ht="14.25" hidden="1" customHeight="1" x14ac:dyDescent="0.2">
      <c r="A48" s="39"/>
      <c r="B48" s="51">
        <f t="shared" si="15"/>
        <v>5</v>
      </c>
      <c r="C48" s="51">
        <f>IF(ISBLANK($B48),"0",(VLOOKUP($B48,'Food List'!$B$3:$I$59,4,FALSE)*$E4))</f>
        <v>440</v>
      </c>
      <c r="D48" s="51">
        <f>IF(ISBLANK($B48),"0",(VLOOKUP($B48,'Food List'!$B$3:$I$59,5,FALSE)*E4))</f>
        <v>21</v>
      </c>
      <c r="E48" s="51">
        <f>IF(ISBLANK($B48),"0",(VLOOKUP($B48,'Food List'!$B$3:$I$59,6,FALSE)*$E4))</f>
        <v>43</v>
      </c>
      <c r="F48" s="51">
        <f>IF(ISBLANK($B48),"0",(VLOOKUP($B48,'Food List'!$B$3:$I$59,7,FALSE)*$E4))</f>
        <v>2</v>
      </c>
      <c r="G48" s="2"/>
      <c r="H48" s="51">
        <f>IF(ISBLANK($B48),"0",(VLOOKUP($B48,'Food List'!$B$3:$I$59,8,FALSE)*$E4))</f>
        <v>21</v>
      </c>
      <c r="I48" s="2"/>
      <c r="J48" s="2"/>
      <c r="K48" s="2"/>
      <c r="L48" s="2"/>
      <c r="M48" s="49"/>
      <c r="N48" s="45" t="s">
        <v>60</v>
      </c>
      <c r="O48" s="45">
        <v>20.828571428571401</v>
      </c>
      <c r="P48" s="50"/>
      <c r="Q48" s="2"/>
      <c r="R48" s="2"/>
      <c r="S48" s="2"/>
      <c r="T48" s="2"/>
      <c r="U48" s="38"/>
      <c r="V48" s="38"/>
      <c r="W48" s="38"/>
      <c r="X48" s="38"/>
      <c r="Y48" s="38"/>
      <c r="Z48" s="38"/>
      <c r="AA48" s="38"/>
      <c r="AB48" s="38"/>
    </row>
    <row r="49" spans="1:28" ht="14.25" hidden="1" customHeight="1" x14ac:dyDescent="0.2">
      <c r="A49" s="39"/>
      <c r="B49" s="51">
        <f t="shared" si="15"/>
        <v>2</v>
      </c>
      <c r="C49" s="51">
        <f>IF(ISBLANK($B49),"0",(VLOOKUP($B49,'Food List'!$B$3:$I$59,4,FALSE)*$E5))</f>
        <v>390</v>
      </c>
      <c r="D49" s="51">
        <f>IF(ISBLANK($B49),"0",(VLOOKUP($B49,'Food List'!$B$3:$I$59,5,FALSE)*E5))</f>
        <v>0</v>
      </c>
      <c r="E49" s="51">
        <f>IF(ISBLANK($B49),"0",(VLOOKUP($B49,'Food List'!$B$3:$I$59,6,FALSE)*$E5))</f>
        <v>102</v>
      </c>
      <c r="F49" s="51">
        <f>IF(ISBLANK($B49),"0",(VLOOKUP($B49,'Food List'!$B$3:$I$59,7,FALSE)*$E5))</f>
        <v>15</v>
      </c>
      <c r="G49" s="2"/>
      <c r="H49" s="51">
        <f>IF(ISBLANK($B49),"0",(VLOOKUP($B49,'Food List'!$B$3:$I$59,8,FALSE)*$E5))</f>
        <v>3</v>
      </c>
      <c r="I49" s="2"/>
      <c r="J49" s="2"/>
      <c r="K49" s="2"/>
      <c r="L49" s="2"/>
      <c r="M49" s="49"/>
      <c r="N49" s="45" t="s">
        <v>61</v>
      </c>
      <c r="O49" s="45">
        <v>19.314285714285699</v>
      </c>
      <c r="P49" s="50"/>
      <c r="Q49" s="2"/>
      <c r="R49" s="2"/>
      <c r="S49" s="2"/>
      <c r="T49" s="2"/>
      <c r="U49" s="38"/>
      <c r="V49" s="38"/>
      <c r="W49" s="38"/>
      <c r="X49" s="38"/>
      <c r="Y49" s="38"/>
      <c r="Z49" s="38"/>
      <c r="AA49" s="38"/>
      <c r="AB49" s="38"/>
    </row>
    <row r="50" spans="1:28" ht="14.25" hidden="1" customHeight="1" x14ac:dyDescent="0.2">
      <c r="A50" s="39"/>
      <c r="B50" s="51">
        <f t="shared" si="15"/>
        <v>3</v>
      </c>
      <c r="C50" s="51">
        <f>IF(ISBLANK($B50),"0",(VLOOKUP($B50,'Food List'!$B$3:$I$59,4,FALSE)*$E6))</f>
        <v>110</v>
      </c>
      <c r="D50" s="51">
        <f>IF(ISBLANK($B50),"0",(VLOOKUP($B50,'Food List'!$B$3:$I$59,5,FALSE)*E6))</f>
        <v>0</v>
      </c>
      <c r="E50" s="51">
        <f>IF(ISBLANK($B50),"0",(VLOOKUP($B50,'Food List'!$B$3:$I$59,6,FALSE)*$E6))</f>
        <v>30</v>
      </c>
      <c r="F50" s="51">
        <f>IF(ISBLANK($B50),"0",(VLOOKUP($B50,'Food List'!$B$3:$I$59,7,FALSE)*$E6))</f>
        <v>3</v>
      </c>
      <c r="G50" s="2"/>
      <c r="H50" s="51">
        <f>IF(ISBLANK($B50),"0",(VLOOKUP($B50,'Food List'!$B$3:$I$59,8,FALSE)*$E6))</f>
        <v>1</v>
      </c>
      <c r="I50" s="2"/>
      <c r="J50" s="2"/>
      <c r="K50" s="2"/>
      <c r="L50" s="2"/>
      <c r="M50" s="49"/>
      <c r="N50" s="45" t="s">
        <v>62</v>
      </c>
      <c r="O50" s="45">
        <v>17.8571428571429</v>
      </c>
      <c r="P50" s="50"/>
      <c r="Q50" s="2"/>
      <c r="R50" s="2"/>
      <c r="S50" s="2"/>
      <c r="T50" s="2"/>
      <c r="U50" s="38"/>
      <c r="V50" s="38"/>
      <c r="W50" s="38"/>
      <c r="X50" s="38"/>
      <c r="Y50" s="38"/>
      <c r="Z50" s="38"/>
      <c r="AA50" s="38"/>
      <c r="AB50" s="38"/>
    </row>
    <row r="51" spans="1:28" ht="14.25" hidden="1" customHeight="1" x14ac:dyDescent="0.2">
      <c r="A51" s="39"/>
      <c r="B51" s="51">
        <f t="shared" si="15"/>
        <v>4</v>
      </c>
      <c r="C51" s="51">
        <f>IF(ISBLANK($B51),"0",(VLOOKUP($B51,'Food List'!$B$3:$I$59,4,FALSE)*$E7))</f>
        <v>120</v>
      </c>
      <c r="D51" s="51">
        <f>IF(ISBLANK($B51),"0",(VLOOKUP($B51,'Food List'!$B$3:$I$59,5,FALSE)*E7))</f>
        <v>0</v>
      </c>
      <c r="E51" s="51">
        <f>IF(ISBLANK($B51),"0",(VLOOKUP($B51,'Food List'!$B$3:$I$59,6,FALSE)*$E7))</f>
        <v>30</v>
      </c>
      <c r="F51" s="51">
        <f>IF(ISBLANK($B51),"0",(VLOOKUP($B51,'Food List'!$B$3:$I$59,7,FALSE)*$E7))</f>
        <v>4</v>
      </c>
      <c r="G51" s="2"/>
      <c r="H51" s="51">
        <f>IF(ISBLANK($B51),"0",(VLOOKUP($B51,'Food List'!$B$3:$I$59,8,FALSE)*$E7))</f>
        <v>2</v>
      </c>
      <c r="I51" s="2"/>
      <c r="J51" s="2"/>
      <c r="K51" s="2"/>
      <c r="L51" s="2"/>
      <c r="M51" s="49"/>
      <c r="N51" s="45" t="s">
        <v>63</v>
      </c>
      <c r="O51" s="45">
        <v>16.457142857142902</v>
      </c>
      <c r="P51" s="50"/>
      <c r="Q51" s="2"/>
      <c r="R51" s="2"/>
      <c r="S51" s="2"/>
      <c r="T51" s="2"/>
      <c r="U51" s="38"/>
      <c r="V51" s="38"/>
      <c r="W51" s="38"/>
      <c r="X51" s="38"/>
      <c r="Y51" s="38"/>
      <c r="Z51" s="38"/>
      <c r="AA51" s="38"/>
      <c r="AB51" s="38"/>
    </row>
    <row r="52" spans="1:28" ht="14.25" hidden="1" customHeight="1" x14ac:dyDescent="0.2">
      <c r="A52" s="39"/>
      <c r="B52" s="51">
        <f t="shared" si="15"/>
        <v>6</v>
      </c>
      <c r="C52" s="51">
        <f>IF(ISBLANK($B52),"0",(VLOOKUP($B52,'Food List'!$B$3:$I$59,4,FALSE)*$E8))</f>
        <v>550</v>
      </c>
      <c r="D52" s="51">
        <f>IF(ISBLANK($B52),"0",(VLOOKUP($B52,'Food List'!$B$3:$I$59,5,FALSE)*E8))</f>
        <v>24</v>
      </c>
      <c r="E52" s="51">
        <f>IF(ISBLANK($B52),"0",(VLOOKUP($B52,'Food List'!$B$3:$I$59,6,FALSE)*$E8))</f>
        <v>56</v>
      </c>
      <c r="F52" s="51">
        <f>IF(ISBLANK($B52),"0",(VLOOKUP($B52,'Food List'!$B$3:$I$59,7,FALSE)*$E8))</f>
        <v>6</v>
      </c>
      <c r="G52" s="2"/>
      <c r="H52" s="51">
        <f>IF(ISBLANK($B52),"0",(VLOOKUP($B52,'Food List'!$B$3:$I$59,8,FALSE)*$E8))</f>
        <v>14</v>
      </c>
      <c r="I52" s="2"/>
      <c r="J52" s="2"/>
      <c r="K52" s="2"/>
      <c r="L52" s="2"/>
      <c r="M52" s="49"/>
      <c r="N52" s="45" t="s">
        <v>64</v>
      </c>
      <c r="O52" s="45">
        <v>15.1142857142857</v>
      </c>
      <c r="P52" s="50"/>
      <c r="Q52" s="2"/>
      <c r="R52" s="2"/>
      <c r="S52" s="2"/>
      <c r="T52" s="2"/>
      <c r="U52" s="38"/>
      <c r="V52" s="38"/>
      <c r="W52" s="38"/>
      <c r="X52" s="38"/>
      <c r="Y52" s="38"/>
      <c r="Z52" s="38"/>
      <c r="AA52" s="38"/>
      <c r="AB52" s="38"/>
    </row>
    <row r="53" spans="1:28" ht="14.25" hidden="1" customHeight="1" x14ac:dyDescent="0.2">
      <c r="A53" s="39"/>
      <c r="B53" s="51">
        <f t="shared" si="15"/>
        <v>7</v>
      </c>
      <c r="C53" s="51">
        <f>IF(ISBLANK($B53),"0",(VLOOKUP($B53,'Food List'!$B$3:$I$59,4,FALSE)*$E9))</f>
        <v>150</v>
      </c>
      <c r="D53" s="51">
        <f>IF(ISBLANK($B53),"0",(VLOOKUP($B53,'Food List'!$B$3:$I$59,5,FALSE)*E9))</f>
        <v>9</v>
      </c>
      <c r="E53" s="51">
        <f>IF(ISBLANK($B53),"0",(VLOOKUP($B53,'Food List'!$B$3:$I$59,6,FALSE)*$E9))</f>
        <v>16</v>
      </c>
      <c r="F53" s="51">
        <f>IF(ISBLANK($B53),"0",(VLOOKUP($B53,'Food List'!$B$3:$I$59,7,FALSE)*$E9))</f>
        <v>3</v>
      </c>
      <c r="G53" s="2"/>
      <c r="H53" s="51">
        <f>IF(ISBLANK($B53),"0",(VLOOKUP($B53,'Food List'!$B$3:$I$59,8,FALSE)*$E9))</f>
        <v>3</v>
      </c>
      <c r="I53" s="2"/>
      <c r="J53" s="2"/>
      <c r="K53" s="2"/>
      <c r="L53" s="2"/>
      <c r="M53" s="49"/>
      <c r="N53" s="45" t="s">
        <v>65</v>
      </c>
      <c r="O53" s="45">
        <v>13.828571428571401</v>
      </c>
      <c r="P53" s="50"/>
      <c r="Q53" s="2"/>
      <c r="R53" s="2"/>
      <c r="S53" s="2"/>
      <c r="T53" s="2"/>
      <c r="U53" s="38"/>
      <c r="V53" s="38"/>
      <c r="W53" s="38"/>
      <c r="X53" s="38"/>
      <c r="Y53" s="38"/>
      <c r="Z53" s="38"/>
      <c r="AA53" s="38"/>
      <c r="AB53" s="38"/>
    </row>
    <row r="54" spans="1:28" ht="14.25" hidden="1" customHeight="1" x14ac:dyDescent="0.2">
      <c r="A54" s="39"/>
      <c r="B54" s="51">
        <f t="shared" si="15"/>
        <v>0</v>
      </c>
      <c r="C54" s="47" t="e">
        <f>IF(ISBLANK($B54),"0",(VLOOKUP($B54,'Food List'!$B$3:$I$59,4,FALSE)*$E10))</f>
        <v>#N/A</v>
      </c>
      <c r="D54" s="47" t="e">
        <f>IF(ISBLANK($B54),"0",(VLOOKUP($B54,'Food List'!$B$3:$I$59,5,FALSE)*E10))</f>
        <v>#N/A</v>
      </c>
      <c r="E54" s="47" t="e">
        <f>IF(ISBLANK($B54),"0",(VLOOKUP($B54,'Food List'!$B$3:$I$59,6,FALSE)*$E10))</f>
        <v>#N/A</v>
      </c>
      <c r="F54" s="47" t="e">
        <f>IF(ISBLANK($B54),"0",(VLOOKUP($B54,'Food List'!$B$3:$I$59,7,FALSE)*$E10))</f>
        <v>#N/A</v>
      </c>
      <c r="G54" s="2"/>
      <c r="H54" s="47" t="e">
        <f>IF(ISBLANK($B54),"0",(VLOOKUP($B54,'Food List'!$B$3:$I$59,8,FALSE)*$E10))</f>
        <v>#N/A</v>
      </c>
      <c r="I54" s="2"/>
      <c r="J54" s="2"/>
      <c r="K54" s="2"/>
      <c r="L54" s="2"/>
      <c r="M54" s="49"/>
      <c r="N54" s="45" t="s">
        <v>66</v>
      </c>
      <c r="O54" s="45">
        <v>12.6</v>
      </c>
      <c r="P54" s="50"/>
      <c r="Q54" s="2"/>
      <c r="R54" s="2"/>
      <c r="S54" s="2"/>
      <c r="T54" s="2"/>
      <c r="U54" s="38"/>
      <c r="V54" s="38"/>
      <c r="W54" s="38"/>
      <c r="X54" s="38"/>
      <c r="Y54" s="38"/>
      <c r="Z54" s="38"/>
      <c r="AA54" s="38"/>
      <c r="AB54" s="38"/>
    </row>
    <row r="55" spans="1:28" ht="14.25" hidden="1" customHeight="1" x14ac:dyDescent="0.2">
      <c r="A55" s="39"/>
      <c r="B55" s="51">
        <f t="shared" si="15"/>
        <v>0</v>
      </c>
      <c r="C55" s="47" t="e">
        <f>IF(ISBLANK($B55),"0",(VLOOKUP($B55,'Food List'!$B$3:$I$59,4,FALSE)*$E11))</f>
        <v>#N/A</v>
      </c>
      <c r="D55" s="47" t="e">
        <f>IF(ISBLANK($B55),"0",(VLOOKUP($B55,'Food List'!$B$3:$I$59,5,FALSE)*E11))</f>
        <v>#N/A</v>
      </c>
      <c r="E55" s="47" t="e">
        <f>IF(ISBLANK($B55),"0",(VLOOKUP($B55,'Food List'!$B$3:$I$59,6,FALSE)*$E11))</f>
        <v>#N/A</v>
      </c>
      <c r="F55" s="47" t="e">
        <f>IF(ISBLANK($B55),"0",(VLOOKUP($B55,'Food List'!$B$3:$I$59,7,FALSE)*$E11))</f>
        <v>#N/A</v>
      </c>
      <c r="G55" s="2"/>
      <c r="H55" s="47" t="e">
        <f>IF(ISBLANK($B55),"0",(VLOOKUP($B55,'Food List'!$B$3:$I$59,8,FALSE)*$E11))</f>
        <v>#N/A</v>
      </c>
      <c r="I55" s="2"/>
      <c r="J55" s="2"/>
      <c r="K55" s="2"/>
      <c r="L55" s="2"/>
      <c r="M55" s="49"/>
      <c r="N55" s="45" t="s">
        <v>67</v>
      </c>
      <c r="O55" s="45">
        <v>11.4285714285714</v>
      </c>
      <c r="P55" s="50"/>
      <c r="Q55" s="2"/>
      <c r="R55" s="2"/>
      <c r="S55" s="2"/>
      <c r="T55" s="2"/>
      <c r="U55" s="38"/>
      <c r="V55" s="38"/>
      <c r="W55" s="38"/>
      <c r="X55" s="38"/>
      <c r="Y55" s="38"/>
      <c r="Z55" s="38"/>
      <c r="AA55" s="38"/>
      <c r="AB55" s="38"/>
    </row>
    <row r="56" spans="1:28" ht="14.25" hidden="1" customHeight="1" x14ac:dyDescent="0.2">
      <c r="A56" s="39"/>
      <c r="B56" s="51">
        <f t="shared" si="15"/>
        <v>0</v>
      </c>
      <c r="C56" s="47" t="e">
        <f>IF(ISBLANK($B56),"0",(VLOOKUP($B56,'Food List'!$B$3:$I$59,4,FALSE)*$E12))</f>
        <v>#N/A</v>
      </c>
      <c r="D56" s="47" t="e">
        <f>IF(ISBLANK($B56),"0",(VLOOKUP($B56,'Food List'!$B$3:$I$59,5,FALSE)*E12))</f>
        <v>#N/A</v>
      </c>
      <c r="E56" s="47" t="e">
        <f>IF(ISBLANK($B56),"0",(VLOOKUP($B56,'Food List'!$B$3:$I$59,6,FALSE)*$E12))</f>
        <v>#N/A</v>
      </c>
      <c r="F56" s="47" t="e">
        <f>IF(ISBLANK($B56),"0",(VLOOKUP($B56,'Food List'!$B$3:$I$59,7,FALSE)*$E12))</f>
        <v>#N/A</v>
      </c>
      <c r="G56" s="2"/>
      <c r="H56" s="47" t="e">
        <f>IF(ISBLANK($B56),"0",(VLOOKUP($B56,'Food List'!$B$3:$I$59,8,FALSE)*$E12))</f>
        <v>#N/A</v>
      </c>
      <c r="I56" s="2"/>
      <c r="J56" s="2"/>
      <c r="K56" s="2"/>
      <c r="L56" s="2"/>
      <c r="M56" s="49"/>
      <c r="N56" s="45" t="s">
        <v>68</v>
      </c>
      <c r="O56" s="45">
        <v>10.314285714285701</v>
      </c>
      <c r="P56" s="50"/>
      <c r="Q56" s="2"/>
      <c r="R56" s="2"/>
      <c r="S56" s="2"/>
      <c r="T56" s="2"/>
      <c r="U56" s="38"/>
      <c r="V56" s="38"/>
      <c r="W56" s="38"/>
      <c r="X56" s="38"/>
      <c r="Y56" s="38"/>
      <c r="Z56" s="38"/>
      <c r="AA56" s="38"/>
      <c r="AB56" s="38"/>
    </row>
    <row r="57" spans="1:28" ht="14.25" hidden="1" customHeight="1" x14ac:dyDescent="0.2">
      <c r="A57" s="39"/>
      <c r="B57" s="51">
        <f t="shared" si="15"/>
        <v>0</v>
      </c>
      <c r="C57" s="47" t="e">
        <f>IF(ISBLANK($B57),"0",(VLOOKUP($B57,'Food List'!$B$3:$I$59,4,FALSE)*$E13))</f>
        <v>#N/A</v>
      </c>
      <c r="D57" s="47" t="e">
        <f>IF(ISBLANK($B57),"0",(VLOOKUP($B57,'Food List'!$B$3:$I$59,5,FALSE)*E13))</f>
        <v>#N/A</v>
      </c>
      <c r="E57" s="47" t="e">
        <f>IF(ISBLANK($B57),"0",(VLOOKUP($B57,'Food List'!$B$3:$I$59,6,FALSE)*$E13))</f>
        <v>#N/A</v>
      </c>
      <c r="F57" s="47" t="e">
        <f>IF(ISBLANK($B57),"0",(VLOOKUP($B57,'Food List'!$B$3:$I$59,7,FALSE)*$E13))</f>
        <v>#N/A</v>
      </c>
      <c r="G57" s="2"/>
      <c r="H57" s="47" t="e">
        <f>IF(ISBLANK($B57),"0",(VLOOKUP($B57,'Food List'!$B$3:$I$59,8,FALSE)*$E13))</f>
        <v>#N/A</v>
      </c>
      <c r="I57" s="2"/>
      <c r="J57" s="2"/>
      <c r="K57" s="2"/>
      <c r="L57" s="2"/>
      <c r="M57" s="49"/>
      <c r="N57" s="45" t="s">
        <v>69</v>
      </c>
      <c r="O57" s="45">
        <v>9.2571428571428402</v>
      </c>
      <c r="P57" s="50"/>
      <c r="Q57" s="2"/>
      <c r="R57" s="2"/>
      <c r="S57" s="2"/>
      <c r="T57" s="2"/>
      <c r="U57" s="38"/>
      <c r="V57" s="38"/>
      <c r="W57" s="38"/>
      <c r="X57" s="38"/>
      <c r="Y57" s="38"/>
      <c r="Z57" s="38"/>
      <c r="AA57" s="38"/>
      <c r="AB57" s="38"/>
    </row>
    <row r="58" spans="1:28" ht="14.25" hidden="1" customHeight="1" x14ac:dyDescent="0.2">
      <c r="A58" s="39"/>
      <c r="B58" s="51">
        <f t="shared" si="15"/>
        <v>0</v>
      </c>
      <c r="C58" s="47" t="e">
        <f>IF(ISBLANK($B58),"0",(VLOOKUP($B58,'Food List'!$B$3:$I$59,4,FALSE)*$E14))</f>
        <v>#N/A</v>
      </c>
      <c r="D58" s="47" t="e">
        <f>IF(ISBLANK($B58),"0",(VLOOKUP($B58,'Food List'!$B$3:$I$59,5,FALSE)*E14))</f>
        <v>#N/A</v>
      </c>
      <c r="E58" s="47" t="e">
        <f>IF(ISBLANK($B58),"0",(VLOOKUP($B58,'Food List'!$B$3:$I$59,6,FALSE)*$E14))</f>
        <v>#N/A</v>
      </c>
      <c r="F58" s="47" t="e">
        <f>IF(ISBLANK($B58),"0",(VLOOKUP($B58,'Food List'!$B$3:$I$59,7,FALSE)*$E14))</f>
        <v>#N/A</v>
      </c>
      <c r="G58" s="2"/>
      <c r="H58" s="47" t="e">
        <f>IF(ISBLANK($B58),"0",(VLOOKUP($B58,'Food List'!$B$3:$I$59,8,FALSE)*$E14))</f>
        <v>#N/A</v>
      </c>
      <c r="I58" s="2"/>
      <c r="J58" s="2"/>
      <c r="K58" s="2"/>
      <c r="L58" s="2"/>
      <c r="M58" s="49"/>
      <c r="N58" s="45" t="s">
        <v>70</v>
      </c>
      <c r="O58" s="45">
        <v>8.2571428571428598</v>
      </c>
      <c r="P58" s="50"/>
      <c r="Q58" s="2"/>
      <c r="R58" s="2"/>
      <c r="S58" s="2"/>
      <c r="T58" s="2"/>
      <c r="U58" s="38"/>
      <c r="V58" s="38"/>
      <c r="W58" s="38"/>
      <c r="X58" s="38"/>
      <c r="Y58" s="38"/>
      <c r="Z58" s="38"/>
      <c r="AA58" s="38"/>
      <c r="AB58" s="38"/>
    </row>
    <row r="59" spans="1:28" ht="14.25" hidden="1" customHeight="1" x14ac:dyDescent="0.2">
      <c r="A59" s="39"/>
      <c r="B59" s="47"/>
      <c r="C59" s="47"/>
      <c r="D59" s="47"/>
      <c r="E59" s="47"/>
      <c r="F59" s="47"/>
      <c r="G59" s="2"/>
      <c r="H59" s="47"/>
      <c r="I59" s="2"/>
      <c r="J59" s="2"/>
      <c r="K59" s="2"/>
      <c r="L59" s="2"/>
      <c r="M59" s="49"/>
      <c r="N59" s="45" t="s">
        <v>71</v>
      </c>
      <c r="O59" s="45">
        <v>7.3142857142857203</v>
      </c>
      <c r="P59" s="50"/>
      <c r="Q59" s="2"/>
      <c r="R59" s="2"/>
      <c r="S59" s="2"/>
      <c r="T59" s="2"/>
      <c r="U59" s="38"/>
      <c r="V59" s="38"/>
      <c r="W59" s="38"/>
      <c r="X59" s="38"/>
      <c r="Y59" s="38"/>
      <c r="Z59" s="38"/>
      <c r="AA59" s="38"/>
      <c r="AB59" s="38"/>
    </row>
    <row r="60" spans="1:28" ht="14.25" hidden="1" customHeight="1" x14ac:dyDescent="0.2">
      <c r="A60" s="39"/>
      <c r="B60" s="40" t="s">
        <v>72</v>
      </c>
      <c r="C60" s="41" t="str">
        <f>'Food List'!$E$2</f>
        <v>Calories</v>
      </c>
      <c r="D60" s="41" t="str">
        <f>'Food List'!$F$2</f>
        <v>Fat</v>
      </c>
      <c r="E60" s="41" t="str">
        <f>'Food List'!$G$2</f>
        <v>Carbs</v>
      </c>
      <c r="F60" s="41" t="str">
        <f>'Food List'!$H$2</f>
        <v>Fiber</v>
      </c>
      <c r="G60" s="2"/>
      <c r="H60" s="40" t="s">
        <v>56</v>
      </c>
      <c r="I60" s="2"/>
      <c r="J60" s="2"/>
      <c r="K60" s="2"/>
      <c r="L60" s="2"/>
      <c r="M60" s="49"/>
      <c r="N60" s="45" t="s">
        <v>73</v>
      </c>
      <c r="O60" s="45">
        <v>6.4285714285714297</v>
      </c>
      <c r="P60" s="50"/>
      <c r="Q60" s="2"/>
      <c r="R60" s="2"/>
      <c r="S60" s="2"/>
      <c r="T60" s="2"/>
      <c r="U60" s="38"/>
      <c r="V60" s="38"/>
      <c r="W60" s="38"/>
      <c r="X60" s="38"/>
      <c r="Y60" s="38"/>
      <c r="Z60" s="38"/>
      <c r="AA60" s="38"/>
      <c r="AB60" s="38"/>
    </row>
    <row r="61" spans="1:28" ht="14.25" hidden="1" customHeight="1" x14ac:dyDescent="0.2">
      <c r="A61" s="39"/>
      <c r="B61" s="52"/>
      <c r="C61" s="48" t="e">
        <f t="shared" ref="C61:F61" si="16">SUM(C62:C73)</f>
        <v>#N/A</v>
      </c>
      <c r="D61" s="48" t="e">
        <f t="shared" si="16"/>
        <v>#N/A</v>
      </c>
      <c r="E61" s="48" t="e">
        <f t="shared" si="16"/>
        <v>#N/A</v>
      </c>
      <c r="F61" s="48" t="e">
        <f t="shared" si="16"/>
        <v>#N/A</v>
      </c>
      <c r="G61" s="2"/>
      <c r="H61" s="48" t="e">
        <f>SUM(H62:H73)</f>
        <v>#N/A</v>
      </c>
      <c r="I61" s="2"/>
      <c r="J61" s="2"/>
      <c r="K61" s="2"/>
      <c r="L61" s="2"/>
      <c r="M61" s="49"/>
      <c r="N61" s="45" t="s">
        <v>74</v>
      </c>
      <c r="O61" s="45">
        <v>5.6</v>
      </c>
      <c r="P61" s="50"/>
      <c r="Q61" s="2"/>
      <c r="R61" s="2"/>
      <c r="S61" s="2"/>
      <c r="T61" s="2"/>
      <c r="U61" s="38"/>
      <c r="V61" s="38"/>
      <c r="W61" s="38"/>
      <c r="X61" s="38"/>
      <c r="Y61" s="38"/>
      <c r="Z61" s="38"/>
      <c r="AA61" s="38"/>
      <c r="AB61" s="38"/>
    </row>
    <row r="62" spans="1:28" ht="14.25" hidden="1" customHeight="1" x14ac:dyDescent="0.2">
      <c r="A62" s="39"/>
      <c r="B62" s="53">
        <f t="shared" ref="B62:B73" si="17">H3</f>
        <v>0</v>
      </c>
      <c r="C62" s="47" t="e">
        <f>IF(ISBLANK($B62),"0",(VLOOKUP($B62,'Food List'!$B$3:$I$59,4,FALSE)*$K3))</f>
        <v>#N/A</v>
      </c>
      <c r="D62" s="47" t="e">
        <f>IF(ISBLANK($B62),"0",(VLOOKUP($B62,'Food List'!$B$3:$I$59,5,FALSE)*$K3))</f>
        <v>#N/A</v>
      </c>
      <c r="E62" s="47" t="e">
        <f>IF(ISBLANK($B62),"0",(VLOOKUP($B62,'Food List'!$B$3:$I$59,6,FALSE)*$K3))</f>
        <v>#N/A</v>
      </c>
      <c r="F62" s="47" t="e">
        <f>IF(ISBLANK($B62),"0",(VLOOKUP($B62,'Food List'!$B$3:$I$59,7,FALSE)*$K3))</f>
        <v>#N/A</v>
      </c>
      <c r="G62" s="2"/>
      <c r="H62" s="47" t="e">
        <f>IF(ISBLANK($B62),"0",(VLOOKUP($B62,'Food List'!$B$3:$I$59,8,FALSE)*$K3))</f>
        <v>#N/A</v>
      </c>
      <c r="I62" s="2"/>
      <c r="J62" s="2"/>
      <c r="K62" s="2"/>
      <c r="L62" s="2"/>
      <c r="M62" s="49"/>
      <c r="N62" s="45" t="s">
        <v>75</v>
      </c>
      <c r="O62" s="45">
        <v>4.8285714285714301</v>
      </c>
      <c r="P62" s="50"/>
      <c r="Q62" s="2"/>
      <c r="R62" s="2"/>
      <c r="S62" s="2"/>
      <c r="T62" s="2"/>
      <c r="U62" s="38"/>
      <c r="V62" s="38"/>
      <c r="W62" s="38"/>
      <c r="X62" s="38"/>
      <c r="Y62" s="38"/>
      <c r="Z62" s="38"/>
      <c r="AA62" s="38"/>
      <c r="AB62" s="38"/>
    </row>
    <row r="63" spans="1:28" ht="14.25" hidden="1" customHeight="1" x14ac:dyDescent="0.2">
      <c r="A63" s="39"/>
      <c r="B63" s="53">
        <f t="shared" si="17"/>
        <v>0</v>
      </c>
      <c r="C63" s="47" t="e">
        <f>IF(ISBLANK($B63),"0",(VLOOKUP($B63,'Food List'!$B$3:$I$59,4,FALSE)*$K4))</f>
        <v>#N/A</v>
      </c>
      <c r="D63" s="47" t="e">
        <f>IF(ISBLANK($B63),"0",(VLOOKUP($B63,'Food List'!$B$3:$I$59,5,FALSE)*$K4))</f>
        <v>#N/A</v>
      </c>
      <c r="E63" s="47" t="e">
        <f>IF(ISBLANK($B63),"0",(VLOOKUP($B63,'Food List'!$B$3:$I$59,6,FALSE)*$K4))</f>
        <v>#N/A</v>
      </c>
      <c r="F63" s="47" t="e">
        <f>IF(ISBLANK($B63),"0",(VLOOKUP($B63,'Food List'!$B$3:$I$59,7,FALSE)*$K4))</f>
        <v>#N/A</v>
      </c>
      <c r="G63" s="2"/>
      <c r="H63" s="47" t="e">
        <f>IF(ISBLANK($B63),"0",(VLOOKUP($B63,'Food List'!$B$3:$I$59,8,FALSE)*$K4))</f>
        <v>#N/A</v>
      </c>
      <c r="I63" s="2"/>
      <c r="J63" s="2"/>
      <c r="K63" s="2"/>
      <c r="L63" s="2"/>
      <c r="M63" s="49"/>
      <c r="N63" s="45" t="s">
        <v>76</v>
      </c>
      <c r="O63" s="45">
        <v>4.1142857142857201</v>
      </c>
      <c r="P63" s="50"/>
      <c r="Q63" s="2"/>
      <c r="R63" s="2"/>
      <c r="S63" s="2"/>
      <c r="T63" s="2"/>
      <c r="U63" s="38"/>
      <c r="V63" s="38"/>
      <c r="W63" s="38"/>
      <c r="X63" s="38"/>
      <c r="Y63" s="38"/>
      <c r="Z63" s="38"/>
      <c r="AA63" s="38"/>
      <c r="AB63" s="38"/>
    </row>
    <row r="64" spans="1:28" ht="14.25" hidden="1" customHeight="1" x14ac:dyDescent="0.2">
      <c r="A64" s="39"/>
      <c r="B64" s="53">
        <f t="shared" si="17"/>
        <v>0</v>
      </c>
      <c r="C64" s="47" t="e">
        <f>IF(ISBLANK($B64),"0",(VLOOKUP($B64,'Food List'!$B$3:$I$59,4,FALSE)*$K5))</f>
        <v>#N/A</v>
      </c>
      <c r="D64" s="47" t="e">
        <f>IF(ISBLANK($B64),"0",(VLOOKUP($B64,'Food List'!$B$3:$I$59,5,FALSE)*$K5))</f>
        <v>#N/A</v>
      </c>
      <c r="E64" s="47" t="e">
        <f>IF(ISBLANK($B64),"0",(VLOOKUP($B64,'Food List'!$B$3:$I$59,6,FALSE)*$K5))</f>
        <v>#N/A</v>
      </c>
      <c r="F64" s="47" t="e">
        <f>IF(ISBLANK($B64),"0",(VLOOKUP($B64,'Food List'!$B$3:$I$59,7,FALSE)*$K5))</f>
        <v>#N/A</v>
      </c>
      <c r="G64" s="2"/>
      <c r="H64" s="47" t="e">
        <f>IF(ISBLANK($B64),"0",(VLOOKUP($B64,'Food List'!$B$3:$I$59,8,FALSE)*$K5))</f>
        <v>#N/A</v>
      </c>
      <c r="I64" s="2"/>
      <c r="J64" s="2"/>
      <c r="K64" s="2"/>
      <c r="L64" s="2"/>
      <c r="M64" s="49"/>
      <c r="N64" s="45" t="s">
        <v>77</v>
      </c>
      <c r="O64" s="45">
        <v>3.45714285714286</v>
      </c>
      <c r="P64" s="50"/>
      <c r="Q64" s="2"/>
      <c r="R64" s="2"/>
      <c r="S64" s="2"/>
      <c r="T64" s="2"/>
      <c r="U64" s="38"/>
      <c r="V64" s="38"/>
      <c r="W64" s="38"/>
      <c r="X64" s="38"/>
      <c r="Y64" s="38"/>
      <c r="Z64" s="38"/>
      <c r="AA64" s="38"/>
      <c r="AB64" s="38"/>
    </row>
    <row r="65" spans="1:28" ht="14.25" hidden="1" customHeight="1" x14ac:dyDescent="0.2">
      <c r="A65" s="39"/>
      <c r="B65" s="53">
        <f t="shared" si="17"/>
        <v>0</v>
      </c>
      <c r="C65" s="47" t="e">
        <f>IF(ISBLANK($B65),"0",(VLOOKUP($B65,'Food List'!$B$3:$I$59,4,FALSE)*$K6))</f>
        <v>#N/A</v>
      </c>
      <c r="D65" s="47" t="e">
        <f>IF(ISBLANK($B65),"0",(VLOOKUP($B65,'Food List'!$B$3:$I$59,5,FALSE)*$K6))</f>
        <v>#N/A</v>
      </c>
      <c r="E65" s="47" t="e">
        <f>IF(ISBLANK($B65),"0",(VLOOKUP($B65,'Food List'!$B$3:$I$59,6,FALSE)*$K6))</f>
        <v>#N/A</v>
      </c>
      <c r="F65" s="47" t="e">
        <f>IF(ISBLANK($B65),"0",(VLOOKUP($B65,'Food List'!$B$3:$I$59,7,FALSE)*$K6))</f>
        <v>#N/A</v>
      </c>
      <c r="G65" s="2"/>
      <c r="H65" s="47" t="e">
        <f>IF(ISBLANK($B65),"0",(VLOOKUP($B65,'Food List'!$B$3:$I$59,8,FALSE)*$K6))</f>
        <v>#N/A</v>
      </c>
      <c r="I65" s="2"/>
      <c r="J65" s="2"/>
      <c r="K65" s="2"/>
      <c r="L65" s="2"/>
      <c r="M65" s="49"/>
      <c r="N65" s="45" t="s">
        <v>78</v>
      </c>
      <c r="O65" s="45">
        <v>2.8571428571428599</v>
      </c>
      <c r="P65" s="50"/>
      <c r="Q65" s="2"/>
      <c r="R65" s="2"/>
      <c r="S65" s="2"/>
      <c r="T65" s="2"/>
      <c r="U65" s="38"/>
      <c r="V65" s="38"/>
      <c r="W65" s="38"/>
      <c r="X65" s="38"/>
      <c r="Y65" s="38"/>
      <c r="Z65" s="38"/>
      <c r="AA65" s="38"/>
      <c r="AB65" s="38"/>
    </row>
    <row r="66" spans="1:28" ht="14.25" hidden="1" customHeight="1" x14ac:dyDescent="0.2">
      <c r="A66" s="39"/>
      <c r="B66" s="53">
        <f t="shared" si="17"/>
        <v>0</v>
      </c>
      <c r="C66" s="47" t="e">
        <f>IF(ISBLANK($B66),"0",(VLOOKUP($B66,'Food List'!$B$3:$I$59,4,FALSE)*$K7))</f>
        <v>#N/A</v>
      </c>
      <c r="D66" s="47" t="e">
        <f>IF(ISBLANK($B66),"0",(VLOOKUP($B66,'Food List'!$B$3:$I$59,5,FALSE)*$K7))</f>
        <v>#N/A</v>
      </c>
      <c r="E66" s="47" t="e">
        <f>IF(ISBLANK($B66),"0",(VLOOKUP($B66,'Food List'!$B$3:$I$59,6,FALSE)*$K7))</f>
        <v>#N/A</v>
      </c>
      <c r="F66" s="47" t="e">
        <f>IF(ISBLANK($B66),"0",(VLOOKUP($B66,'Food List'!$B$3:$I$59,7,FALSE)*$K7))</f>
        <v>#N/A</v>
      </c>
      <c r="G66" s="2"/>
      <c r="H66" s="47" t="e">
        <f>IF(ISBLANK($B66),"0",(VLOOKUP($B66,'Food List'!$B$3:$I$59,8,FALSE)*$K7))</f>
        <v>#N/A</v>
      </c>
      <c r="I66" s="2"/>
      <c r="J66" s="2"/>
      <c r="K66" s="2"/>
      <c r="L66" s="2"/>
      <c r="M66" s="49"/>
      <c r="N66" s="45" t="s">
        <v>79</v>
      </c>
      <c r="O66" s="45">
        <v>2.3142857142857101</v>
      </c>
      <c r="P66" s="50"/>
      <c r="Q66" s="2"/>
      <c r="R66" s="2"/>
      <c r="S66" s="2"/>
      <c r="T66" s="2"/>
      <c r="U66" s="38"/>
      <c r="V66" s="38"/>
      <c r="W66" s="38"/>
      <c r="X66" s="38"/>
      <c r="Y66" s="38"/>
      <c r="Z66" s="38"/>
      <c r="AA66" s="38"/>
      <c r="AB66" s="38"/>
    </row>
    <row r="67" spans="1:28" ht="14.25" hidden="1" customHeight="1" x14ac:dyDescent="0.2">
      <c r="A67" s="39"/>
      <c r="B67" s="53">
        <f t="shared" si="17"/>
        <v>0</v>
      </c>
      <c r="C67" s="47" t="e">
        <f>IF(ISBLANK($B67),"0",(VLOOKUP($B67,'Food List'!$B$3:$I$59,4,FALSE)*$K8))</f>
        <v>#N/A</v>
      </c>
      <c r="D67" s="47" t="e">
        <f>IF(ISBLANK($B67),"0",(VLOOKUP($B67,'Food List'!$B$3:$I$59,5,FALSE)*$K8))</f>
        <v>#N/A</v>
      </c>
      <c r="E67" s="47" t="e">
        <f>IF(ISBLANK($B67),"0",(VLOOKUP($B67,'Food List'!$B$3:$I$59,6,FALSE)*$K8))</f>
        <v>#N/A</v>
      </c>
      <c r="F67" s="47" t="e">
        <f>IF(ISBLANK($B67),"0",(VLOOKUP($B67,'Food List'!$B$3:$I$59,7,FALSE)*$K8))</f>
        <v>#N/A</v>
      </c>
      <c r="G67" s="2"/>
      <c r="H67" s="47" t="e">
        <f>IF(ISBLANK($B67),"0",(VLOOKUP($B67,'Food List'!$B$3:$I$59,8,FALSE)*$K8))</f>
        <v>#N/A</v>
      </c>
      <c r="I67" s="2"/>
      <c r="J67" s="2"/>
      <c r="K67" s="2"/>
      <c r="L67" s="2"/>
      <c r="M67" s="49"/>
      <c r="N67" s="45" t="s">
        <v>80</v>
      </c>
      <c r="O67" s="45">
        <v>1.8285714285714301</v>
      </c>
      <c r="P67" s="50"/>
      <c r="Q67" s="2"/>
      <c r="R67" s="2"/>
      <c r="S67" s="2"/>
      <c r="T67" s="2"/>
      <c r="U67" s="38"/>
      <c r="V67" s="38"/>
      <c r="W67" s="38"/>
      <c r="X67" s="38"/>
      <c r="Y67" s="38"/>
      <c r="Z67" s="38"/>
      <c r="AA67" s="38"/>
      <c r="AB67" s="38"/>
    </row>
    <row r="68" spans="1:28" ht="14.25" hidden="1" customHeight="1" x14ac:dyDescent="0.2">
      <c r="A68" s="39"/>
      <c r="B68" s="53">
        <f t="shared" si="17"/>
        <v>0</v>
      </c>
      <c r="C68" s="47" t="e">
        <f>IF(ISBLANK($B68),"0",(VLOOKUP($B68,'Food List'!$B$3:$I$59,4,FALSE)*$K9))</f>
        <v>#N/A</v>
      </c>
      <c r="D68" s="47" t="e">
        <f>IF(ISBLANK($B68),"0",(VLOOKUP($B68,'Food List'!$B$3:$I$59,5,FALSE)*$K9))</f>
        <v>#N/A</v>
      </c>
      <c r="E68" s="47" t="e">
        <f>IF(ISBLANK($B68),"0",(VLOOKUP($B68,'Food List'!$B$3:$I$59,6,FALSE)*$K9))</f>
        <v>#N/A</v>
      </c>
      <c r="F68" s="47" t="e">
        <f>IF(ISBLANK($B68),"0",(VLOOKUP($B68,'Food List'!$B$3:$I$59,7,FALSE)*$K9))</f>
        <v>#N/A</v>
      </c>
      <c r="G68" s="2"/>
      <c r="H68" s="47" t="e">
        <f>IF(ISBLANK($B68),"0",(VLOOKUP($B68,'Food List'!$B$3:$I$59,8,FALSE)*$K9))</f>
        <v>#N/A</v>
      </c>
      <c r="I68" s="2"/>
      <c r="J68" s="2"/>
      <c r="K68" s="2"/>
      <c r="L68" s="2"/>
      <c r="M68" s="49"/>
      <c r="N68" s="45" t="s">
        <v>81</v>
      </c>
      <c r="O68" s="45">
        <v>1.4</v>
      </c>
      <c r="P68" s="50"/>
      <c r="Q68" s="2"/>
      <c r="R68" s="2"/>
      <c r="S68" s="2"/>
      <c r="T68" s="2"/>
      <c r="U68" s="38"/>
      <c r="V68" s="38"/>
      <c r="W68" s="38"/>
      <c r="X68" s="38"/>
      <c r="Y68" s="38"/>
      <c r="Z68" s="38"/>
      <c r="AA68" s="38"/>
      <c r="AB68" s="38"/>
    </row>
    <row r="69" spans="1:28" ht="14.25" hidden="1" customHeight="1" x14ac:dyDescent="0.2">
      <c r="A69" s="39"/>
      <c r="B69" s="53">
        <f t="shared" si="17"/>
        <v>0</v>
      </c>
      <c r="C69" s="47" t="e">
        <f>IF(ISBLANK($B69),"0",(VLOOKUP($B69,'Food List'!$B$3:$I$59,4,FALSE)*$K10))</f>
        <v>#N/A</v>
      </c>
      <c r="D69" s="47" t="e">
        <f>IF(ISBLANK($B69),"0",(VLOOKUP($B69,'Food List'!$B$3:$I$59,5,FALSE)*$K10))</f>
        <v>#N/A</v>
      </c>
      <c r="E69" s="47" t="e">
        <f>IF(ISBLANK($B69),"0",(VLOOKUP($B69,'Food List'!$B$3:$I$59,6,FALSE)*$K10))</f>
        <v>#N/A</v>
      </c>
      <c r="F69" s="47" t="e">
        <f>IF(ISBLANK($B69),"0",(VLOOKUP($B69,'Food List'!$B$3:$I$59,7,FALSE)*$K10))</f>
        <v>#N/A</v>
      </c>
      <c r="G69" s="2"/>
      <c r="H69" s="47" t="e">
        <f>IF(ISBLANK($B69),"0",(VLOOKUP($B69,'Food List'!$B$3:$I$59,8,FALSE)*$K10))</f>
        <v>#N/A</v>
      </c>
      <c r="I69" s="2"/>
      <c r="J69" s="2"/>
      <c r="K69" s="2"/>
      <c r="L69" s="2"/>
      <c r="M69" s="49"/>
      <c r="N69" s="45" t="s">
        <v>82</v>
      </c>
      <c r="O69" s="45">
        <v>1.02857142857143</v>
      </c>
      <c r="P69" s="50"/>
      <c r="Q69" s="2"/>
      <c r="R69" s="2"/>
      <c r="S69" s="2"/>
      <c r="T69" s="2"/>
      <c r="U69" s="38"/>
      <c r="V69" s="38"/>
      <c r="W69" s="38"/>
      <c r="X69" s="38"/>
      <c r="Y69" s="38"/>
      <c r="Z69" s="38"/>
      <c r="AA69" s="38"/>
      <c r="AB69" s="38"/>
    </row>
    <row r="70" spans="1:28" ht="14.25" hidden="1" customHeight="1" x14ac:dyDescent="0.2">
      <c r="A70" s="39"/>
      <c r="B70" s="53">
        <f t="shared" si="17"/>
        <v>0</v>
      </c>
      <c r="C70" s="47" t="e">
        <f>IF(ISBLANK($B70),"0",(VLOOKUP($B70,'Food List'!$B$3:$I$59,4,FALSE)*$K11))</f>
        <v>#N/A</v>
      </c>
      <c r="D70" s="47" t="e">
        <f>IF(ISBLANK($B70),"0",(VLOOKUP($B70,'Food List'!$B$3:$I$59,5,FALSE)*$K11))</f>
        <v>#N/A</v>
      </c>
      <c r="E70" s="47" t="e">
        <f>IF(ISBLANK($B70),"0",(VLOOKUP($B70,'Food List'!$B$3:$I$59,6,FALSE)*$K11))</f>
        <v>#N/A</v>
      </c>
      <c r="F70" s="47" t="e">
        <f>IF(ISBLANK($B70),"0",(VLOOKUP($B70,'Food List'!$B$3:$I$59,7,FALSE)*$K11))</f>
        <v>#N/A</v>
      </c>
      <c r="G70" s="2"/>
      <c r="H70" s="47" t="e">
        <f>IF(ISBLANK($B70),"0",(VLOOKUP($B70,'Food List'!$B$3:$I$59,8,FALSE)*$K11))</f>
        <v>#N/A</v>
      </c>
      <c r="I70" s="2"/>
      <c r="J70" s="2"/>
      <c r="K70" s="2"/>
      <c r="L70" s="2"/>
      <c r="M70" s="49"/>
      <c r="N70" s="45" t="s">
        <v>83</v>
      </c>
      <c r="O70" s="45">
        <v>0.71428571428570997</v>
      </c>
      <c r="P70" s="50"/>
      <c r="Q70" s="2"/>
      <c r="R70" s="2"/>
      <c r="S70" s="2"/>
      <c r="T70" s="2"/>
      <c r="U70" s="38"/>
      <c r="V70" s="38"/>
      <c r="W70" s="38"/>
      <c r="X70" s="38"/>
      <c r="Y70" s="38"/>
      <c r="Z70" s="38"/>
      <c r="AA70" s="38"/>
      <c r="AB70" s="38"/>
    </row>
    <row r="71" spans="1:28" ht="14.25" hidden="1" customHeight="1" x14ac:dyDescent="0.2">
      <c r="A71" s="39"/>
      <c r="B71" s="53">
        <f t="shared" si="17"/>
        <v>0</v>
      </c>
      <c r="C71" s="47" t="e">
        <f>IF(ISBLANK($B71),"0",(VLOOKUP($B71,'Food List'!$B$3:$I$59,4,FALSE)*$K12))</f>
        <v>#N/A</v>
      </c>
      <c r="D71" s="47" t="e">
        <f>IF(ISBLANK($B71),"0",(VLOOKUP($B71,'Food List'!$B$3:$I$59,5,FALSE)*$K12))</f>
        <v>#N/A</v>
      </c>
      <c r="E71" s="47" t="e">
        <f>IF(ISBLANK($B71),"0",(VLOOKUP($B71,'Food List'!$B$3:$I$59,6,FALSE)*$K12))</f>
        <v>#N/A</v>
      </c>
      <c r="F71" s="47" t="e">
        <f>IF(ISBLANK($B71),"0",(VLOOKUP($B71,'Food List'!$B$3:$I$59,7,FALSE)*$K12))</f>
        <v>#N/A</v>
      </c>
      <c r="G71" s="2"/>
      <c r="H71" s="47" t="e">
        <f>IF(ISBLANK($B71),"0",(VLOOKUP($B71,'Food List'!$B$3:$I$59,8,FALSE)*$K12))</f>
        <v>#N/A</v>
      </c>
      <c r="I71" s="2"/>
      <c r="J71" s="2"/>
      <c r="K71" s="2"/>
      <c r="L71" s="2"/>
      <c r="M71" s="49"/>
      <c r="N71" s="45" t="s">
        <v>84</v>
      </c>
      <c r="O71" s="45">
        <v>0.45714285714286002</v>
      </c>
      <c r="P71" s="50"/>
      <c r="Q71" s="2"/>
      <c r="R71" s="2"/>
      <c r="S71" s="2"/>
      <c r="T71" s="2"/>
      <c r="U71" s="38"/>
      <c r="V71" s="38"/>
      <c r="W71" s="38"/>
      <c r="X71" s="38"/>
      <c r="Y71" s="38"/>
      <c r="Z71" s="38"/>
      <c r="AA71" s="38"/>
      <c r="AB71" s="38"/>
    </row>
    <row r="72" spans="1:28" ht="14.25" hidden="1" customHeight="1" x14ac:dyDescent="0.2">
      <c r="A72" s="39"/>
      <c r="B72" s="53">
        <f t="shared" si="17"/>
        <v>0</v>
      </c>
      <c r="C72" s="47" t="e">
        <f>IF(ISBLANK($B72),"0",(VLOOKUP($B72,'Food List'!$B$3:$I$59,4,FALSE)*$K13))</f>
        <v>#N/A</v>
      </c>
      <c r="D72" s="47" t="e">
        <f>IF(ISBLANK($B72),"0",(VLOOKUP($B72,'Food List'!$B$3:$I$59,5,FALSE)*$K13))</f>
        <v>#N/A</v>
      </c>
      <c r="E72" s="47" t="e">
        <f>IF(ISBLANK($B72),"0",(VLOOKUP($B72,'Food List'!$B$3:$I$59,6,FALSE)*$K13))</f>
        <v>#N/A</v>
      </c>
      <c r="F72" s="47" t="e">
        <f>IF(ISBLANK($B72),"0",(VLOOKUP($B72,'Food List'!$B$3:$I$59,7,FALSE)*$K13))</f>
        <v>#N/A</v>
      </c>
      <c r="G72" s="2"/>
      <c r="H72" s="47" t="e">
        <f>IF(ISBLANK($B72),"0",(VLOOKUP($B72,'Food List'!$B$3:$I$59,8,FALSE)*$K13))</f>
        <v>#N/A</v>
      </c>
      <c r="I72" s="2"/>
      <c r="J72" s="2"/>
      <c r="K72" s="2"/>
      <c r="L72" s="2"/>
      <c r="M72" s="49"/>
      <c r="N72" s="45" t="s">
        <v>85</v>
      </c>
      <c r="O72" s="45">
        <v>0.25714285714286</v>
      </c>
      <c r="P72" s="50"/>
      <c r="Q72" s="2"/>
      <c r="R72" s="2"/>
      <c r="S72" s="2"/>
      <c r="T72" s="2"/>
      <c r="U72" s="38"/>
      <c r="V72" s="38"/>
      <c r="W72" s="38"/>
      <c r="X72" s="38"/>
      <c r="Y72" s="38"/>
      <c r="Z72" s="38"/>
      <c r="AA72" s="38"/>
      <c r="AB72" s="38"/>
    </row>
    <row r="73" spans="1:28" ht="14.25" hidden="1" customHeight="1" x14ac:dyDescent="0.2">
      <c r="A73" s="39"/>
      <c r="B73" s="53">
        <f t="shared" si="17"/>
        <v>0</v>
      </c>
      <c r="C73" s="47" t="e">
        <f>IF(ISBLANK($B73),"0",(VLOOKUP($B73,'Food List'!$B$3:$I$59,4,FALSE)*$K14))</f>
        <v>#N/A</v>
      </c>
      <c r="D73" s="47" t="e">
        <f>IF(ISBLANK($B73),"0",(VLOOKUP($B73,'Food List'!$B$3:$I$59,5,FALSE)*$K14))</f>
        <v>#N/A</v>
      </c>
      <c r="E73" s="47" t="e">
        <f>IF(ISBLANK($B73),"0",(VLOOKUP($B73,'Food List'!$B$3:$I$59,6,FALSE)*$K14))</f>
        <v>#N/A</v>
      </c>
      <c r="F73" s="47" t="e">
        <f>IF(ISBLANK($B73),"0",(VLOOKUP($B73,'Food List'!$B$3:$I$59,7,FALSE)*$K14))</f>
        <v>#N/A</v>
      </c>
      <c r="G73" s="2"/>
      <c r="H73" s="47" t="e">
        <f>IF(ISBLANK($B73),"0",(VLOOKUP($B73,'Food List'!$B$3:$I$59,8,FALSE)*$K14))</f>
        <v>#N/A</v>
      </c>
      <c r="I73" s="2"/>
      <c r="J73" s="2"/>
      <c r="K73" s="2"/>
      <c r="L73" s="2"/>
      <c r="M73" s="49"/>
      <c r="N73" s="45" t="s">
        <v>86</v>
      </c>
      <c r="O73" s="45">
        <v>0.11428571428570999</v>
      </c>
      <c r="P73" s="50"/>
      <c r="Q73" s="2"/>
      <c r="R73" s="2"/>
      <c r="S73" s="2"/>
      <c r="T73" s="2"/>
      <c r="U73" s="38"/>
      <c r="V73" s="38"/>
      <c r="W73" s="38"/>
      <c r="X73" s="38"/>
      <c r="Y73" s="38"/>
      <c r="Z73" s="38"/>
      <c r="AA73" s="38"/>
      <c r="AB73" s="38"/>
    </row>
    <row r="74" spans="1:28" ht="14.25" hidden="1" customHeight="1" x14ac:dyDescent="0.2">
      <c r="A74" s="39"/>
      <c r="B74" s="52" t="e">
        <f>[1]Master!H15</f>
        <v>#REF!</v>
      </c>
      <c r="C74" s="47"/>
      <c r="D74" s="47"/>
      <c r="E74" s="47"/>
      <c r="F74" s="47"/>
      <c r="G74" s="2"/>
      <c r="H74" s="47"/>
      <c r="I74" s="2"/>
      <c r="J74" s="2"/>
      <c r="K74" s="2"/>
      <c r="L74" s="2"/>
      <c r="M74" s="49"/>
      <c r="N74" s="45" t="s">
        <v>87</v>
      </c>
      <c r="O74" s="45">
        <v>10.285714285714301</v>
      </c>
      <c r="P74" s="50"/>
      <c r="Q74" s="2"/>
      <c r="R74" s="2"/>
      <c r="S74" s="2"/>
      <c r="T74" s="2"/>
      <c r="U74" s="38"/>
      <c r="V74" s="38"/>
      <c r="W74" s="38"/>
      <c r="X74" s="38"/>
      <c r="Y74" s="38"/>
      <c r="Z74" s="38"/>
      <c r="AA74" s="38"/>
      <c r="AB74" s="38"/>
    </row>
    <row r="75" spans="1:28" ht="14.25" hidden="1" customHeight="1" x14ac:dyDescent="0.2">
      <c r="A75" s="39"/>
      <c r="B75" s="40" t="s">
        <v>88</v>
      </c>
      <c r="C75" s="41" t="str">
        <f>'Food List'!$E$2</f>
        <v>Calories</v>
      </c>
      <c r="D75" s="41" t="str">
        <f>'Food List'!$F$2</f>
        <v>Fat</v>
      </c>
      <c r="E75" s="41" t="str">
        <f>'Food List'!$G$2</f>
        <v>Carbs</v>
      </c>
      <c r="F75" s="41" t="str">
        <f>'Food List'!$H$2</f>
        <v>Fiber</v>
      </c>
      <c r="G75" s="2"/>
      <c r="H75" s="40" t="s">
        <v>56</v>
      </c>
      <c r="I75" s="2"/>
      <c r="J75" s="2"/>
      <c r="K75" s="2"/>
      <c r="L75" s="2"/>
      <c r="M75" s="49"/>
      <c r="N75" s="45" t="s">
        <v>89</v>
      </c>
      <c r="O75" s="45">
        <v>9.9428571428571608</v>
      </c>
      <c r="P75" s="50"/>
      <c r="Q75" s="2"/>
      <c r="R75" s="2"/>
      <c r="S75" s="2"/>
      <c r="T75" s="2"/>
      <c r="U75" s="38"/>
      <c r="V75" s="38"/>
      <c r="W75" s="38"/>
      <c r="X75" s="38"/>
      <c r="Y75" s="38"/>
      <c r="Z75" s="38"/>
      <c r="AA75" s="38"/>
      <c r="AB75" s="38"/>
    </row>
    <row r="76" spans="1:28" ht="14.25" hidden="1" customHeight="1" x14ac:dyDescent="0.2">
      <c r="A76" s="39"/>
      <c r="B76" s="52"/>
      <c r="C76" s="48" t="e">
        <f t="shared" ref="C76:F76" si="18">SUM(C77:C88)</f>
        <v>#N/A</v>
      </c>
      <c r="D76" s="48" t="e">
        <f t="shared" si="18"/>
        <v>#N/A</v>
      </c>
      <c r="E76" s="48" t="e">
        <f t="shared" si="18"/>
        <v>#N/A</v>
      </c>
      <c r="F76" s="48" t="e">
        <f t="shared" si="18"/>
        <v>#N/A</v>
      </c>
      <c r="G76" s="2"/>
      <c r="H76" s="48" t="e">
        <f>SUM(H77:H88)</f>
        <v>#N/A</v>
      </c>
      <c r="I76" s="2"/>
      <c r="J76" s="2"/>
      <c r="K76" s="2"/>
      <c r="L76" s="2"/>
      <c r="M76" s="49"/>
      <c r="N76" s="45" t="s">
        <v>90</v>
      </c>
      <c r="O76" s="45">
        <v>9.6</v>
      </c>
      <c r="P76" s="50"/>
      <c r="Q76" s="2"/>
      <c r="R76" s="2"/>
      <c r="S76" s="2"/>
      <c r="T76" s="2"/>
      <c r="U76" s="38"/>
      <c r="V76" s="38"/>
      <c r="W76" s="38"/>
      <c r="X76" s="38"/>
      <c r="Y76" s="38"/>
      <c r="Z76" s="38"/>
      <c r="AA76" s="38"/>
      <c r="AB76" s="38"/>
    </row>
    <row r="77" spans="1:28" ht="14.25" hidden="1" customHeight="1" x14ac:dyDescent="0.2">
      <c r="A77" s="39"/>
      <c r="B77" s="53">
        <f t="shared" ref="B77:B88" si="19">N3</f>
        <v>0</v>
      </c>
      <c r="C77" s="47" t="e">
        <f>IF(ISBLANK($B77),"0",(VLOOKUP($B77,'Food List'!$B$3:$I$59,4,FALSE)*$Q3))</f>
        <v>#N/A</v>
      </c>
      <c r="D77" s="47" t="e">
        <f>IF(ISBLANK($B77),"0",(VLOOKUP($B77,'Food List'!$B$3:$I$59,5,FALSE)*$Q3))</f>
        <v>#N/A</v>
      </c>
      <c r="E77" s="47" t="e">
        <f>IF(ISBLANK($B77),"0",(VLOOKUP($B77,'Food List'!$B$3:$I$59,6,FALSE)*$Q3))</f>
        <v>#N/A</v>
      </c>
      <c r="F77" s="47" t="e">
        <f>IF(ISBLANK($B77),"0",(VLOOKUP($B77,'Food List'!$B$3:$I$59,7,FALSE)*$Q3))</f>
        <v>#N/A</v>
      </c>
      <c r="G77" s="2"/>
      <c r="H77" s="47" t="e">
        <f>IF(ISBLANK($B77),"0",(VLOOKUP($B77,'Food List'!$B$3:$I$59,8,FALSE)*$Q3))</f>
        <v>#N/A</v>
      </c>
      <c r="I77" s="2"/>
      <c r="J77" s="2"/>
      <c r="K77" s="2"/>
      <c r="L77" s="2"/>
      <c r="M77" s="49"/>
      <c r="N77" s="45" t="s">
        <v>91</v>
      </c>
      <c r="O77" s="45">
        <v>8.8714285714285701</v>
      </c>
      <c r="P77" s="50"/>
      <c r="Q77" s="2"/>
      <c r="R77" s="2"/>
      <c r="S77" s="2"/>
      <c r="T77" s="2"/>
      <c r="U77" s="38"/>
      <c r="V77" s="38"/>
      <c r="W77" s="38"/>
      <c r="X77" s="38"/>
      <c r="Y77" s="38"/>
      <c r="Z77" s="38"/>
      <c r="AA77" s="38"/>
      <c r="AB77" s="38"/>
    </row>
    <row r="78" spans="1:28" ht="14.25" hidden="1" customHeight="1" x14ac:dyDescent="0.2">
      <c r="A78" s="39"/>
      <c r="B78" s="53">
        <f t="shared" si="19"/>
        <v>0</v>
      </c>
      <c r="C78" s="47" t="e">
        <f>IF(ISBLANK($B78),"0",(VLOOKUP($B78,'Food List'!$B$3:$I$59,4,FALSE)*$Q4))</f>
        <v>#N/A</v>
      </c>
      <c r="D78" s="47" t="e">
        <f>IF(ISBLANK($B78),"0",(VLOOKUP($B78,'Food List'!$B$3:$I$59,5,FALSE)*$Q4))</f>
        <v>#N/A</v>
      </c>
      <c r="E78" s="47" t="e">
        <f>IF(ISBLANK($B78),"0",(VLOOKUP($B78,'Food List'!$B$3:$I$59,6,FALSE)*$Q4))</f>
        <v>#N/A</v>
      </c>
      <c r="F78" s="47" t="e">
        <f>IF(ISBLANK($B78),"0",(VLOOKUP($B78,'Food List'!$B$3:$I$59,7,FALSE)*$Q4))</f>
        <v>#N/A</v>
      </c>
      <c r="G78" s="2"/>
      <c r="H78" s="47" t="e">
        <f>IF(ISBLANK($B78),"0",(VLOOKUP($B78,'Food List'!$B$3:$I$59,8,FALSE)*$Q4))</f>
        <v>#N/A</v>
      </c>
      <c r="I78" s="2"/>
      <c r="J78" s="2"/>
      <c r="K78" s="2"/>
      <c r="L78" s="2"/>
      <c r="M78" s="49"/>
      <c r="N78" s="54" t="s">
        <v>92</v>
      </c>
      <c r="O78" s="54">
        <v>8.1714285714285602</v>
      </c>
      <c r="P78" s="50"/>
      <c r="Q78" s="2"/>
      <c r="R78" s="2"/>
      <c r="S78" s="2"/>
      <c r="T78" s="2"/>
      <c r="U78" s="38"/>
      <c r="V78" s="38"/>
      <c r="W78" s="38"/>
      <c r="X78" s="38"/>
      <c r="Y78" s="38"/>
      <c r="Z78" s="38"/>
      <c r="AA78" s="38"/>
      <c r="AB78" s="38"/>
    </row>
    <row r="79" spans="1:28" ht="14.25" hidden="1" customHeight="1" x14ac:dyDescent="0.2">
      <c r="A79" s="39"/>
      <c r="B79" s="53">
        <f t="shared" si="19"/>
        <v>0</v>
      </c>
      <c r="C79" s="47" t="e">
        <f>IF(ISBLANK($B79),"0",(VLOOKUP($B79,'Food List'!$B$3:$I$59,4,FALSE)*$Q5))</f>
        <v>#N/A</v>
      </c>
      <c r="D79" s="47" t="e">
        <f>IF(ISBLANK($B79),"0",(VLOOKUP($B79,'Food List'!$B$3:$I$59,5,FALSE)*$Q5))</f>
        <v>#N/A</v>
      </c>
      <c r="E79" s="47" t="e">
        <f>IF(ISBLANK($B79),"0",(VLOOKUP($B79,'Food List'!$B$3:$I$59,6,FALSE)*$Q5))</f>
        <v>#N/A</v>
      </c>
      <c r="F79" s="47" t="e">
        <f>IF(ISBLANK($B79),"0",(VLOOKUP($B79,'Food List'!$B$3:$I$59,7,FALSE)*$Q5))</f>
        <v>#N/A</v>
      </c>
      <c r="G79" s="2"/>
      <c r="H79" s="47" t="e">
        <f>IF(ISBLANK($B79),"0",(VLOOKUP($B79,'Food List'!$B$3:$I$59,8,FALSE)*$Q5))</f>
        <v>#N/A</v>
      </c>
      <c r="I79" s="2"/>
      <c r="J79" s="2"/>
      <c r="K79" s="2"/>
      <c r="L79" s="2"/>
      <c r="M79" s="49"/>
      <c r="N79" s="54" t="s">
        <v>93</v>
      </c>
      <c r="O79" s="54">
        <v>7.4999999999999902</v>
      </c>
      <c r="P79" s="50"/>
      <c r="Q79" s="2"/>
      <c r="R79" s="2"/>
      <c r="S79" s="2"/>
      <c r="T79" s="2"/>
      <c r="U79" s="38"/>
      <c r="V79" s="38"/>
      <c r="W79" s="38"/>
      <c r="X79" s="38"/>
      <c r="Y79" s="38"/>
      <c r="Z79" s="38"/>
      <c r="AA79" s="38"/>
      <c r="AB79" s="38"/>
    </row>
    <row r="80" spans="1:28" ht="14.25" hidden="1" customHeight="1" x14ac:dyDescent="0.2">
      <c r="A80" s="39"/>
      <c r="B80" s="53">
        <f t="shared" si="19"/>
        <v>0</v>
      </c>
      <c r="C80" s="47" t="e">
        <f>IF(ISBLANK($B80),"0",(VLOOKUP($B80,'Food List'!$B$3:$I$59,4,FALSE)*$Q6))</f>
        <v>#N/A</v>
      </c>
      <c r="D80" s="47" t="e">
        <f>IF(ISBLANK($B80),"0",(VLOOKUP($B80,'Food List'!$B$3:$I$59,5,FALSE)*$Q6))</f>
        <v>#N/A</v>
      </c>
      <c r="E80" s="47" t="e">
        <f>IF(ISBLANK($B80),"0",(VLOOKUP($B80,'Food List'!$B$3:$I$59,6,FALSE)*$Q6))</f>
        <v>#N/A</v>
      </c>
      <c r="F80" s="47" t="e">
        <f>IF(ISBLANK($B80),"0",(VLOOKUP($B80,'Food List'!$B$3:$I$59,7,FALSE)*$Q6))</f>
        <v>#N/A</v>
      </c>
      <c r="G80" s="2"/>
      <c r="H80" s="47" t="e">
        <f>IF(ISBLANK($B80),"0",(VLOOKUP($B80,'Food List'!$B$3:$I$59,8,FALSE)*$Q6))</f>
        <v>#N/A</v>
      </c>
      <c r="I80" s="2"/>
      <c r="J80" s="2"/>
      <c r="K80" s="2"/>
      <c r="L80" s="2"/>
      <c r="M80" s="49"/>
      <c r="N80" s="54" t="s">
        <v>94</v>
      </c>
      <c r="O80" s="54">
        <v>6.8571428571428399</v>
      </c>
      <c r="P80" s="50"/>
      <c r="Q80" s="2"/>
      <c r="R80" s="2"/>
      <c r="S80" s="2"/>
      <c r="T80" s="2"/>
      <c r="U80" s="38"/>
      <c r="V80" s="38"/>
      <c r="W80" s="38"/>
      <c r="X80" s="38"/>
      <c r="Y80" s="38"/>
      <c r="Z80" s="38"/>
      <c r="AA80" s="38"/>
      <c r="AB80" s="38"/>
    </row>
    <row r="81" spans="1:28" ht="14.25" hidden="1" customHeight="1" x14ac:dyDescent="0.2">
      <c r="A81" s="39"/>
      <c r="B81" s="53">
        <f t="shared" si="19"/>
        <v>0</v>
      </c>
      <c r="C81" s="47" t="e">
        <f>IF(ISBLANK($B81),"0",(VLOOKUP($B81,'Food List'!$B$3:$I$59,4,FALSE)*$Q7))</f>
        <v>#N/A</v>
      </c>
      <c r="D81" s="47" t="e">
        <f>IF(ISBLANK($B81),"0",(VLOOKUP($B81,'Food List'!$B$3:$I$59,5,FALSE)*$Q7))</f>
        <v>#N/A</v>
      </c>
      <c r="E81" s="47" t="e">
        <f>IF(ISBLANK($B81),"0",(VLOOKUP($B81,'Food List'!$B$3:$I$59,6,FALSE)*$Q7))</f>
        <v>#N/A</v>
      </c>
      <c r="F81" s="47" t="e">
        <f>IF(ISBLANK($B81),"0",(VLOOKUP($B81,'Food List'!$B$3:$I$59,7,FALSE)*$Q7))</f>
        <v>#N/A</v>
      </c>
      <c r="G81" s="2"/>
      <c r="H81" s="47" t="e">
        <f>IF(ISBLANK($B81),"0",(VLOOKUP($B81,'Food List'!$B$3:$I$59,8,FALSE)*$Q7))</f>
        <v>#N/A</v>
      </c>
      <c r="I81" s="2"/>
      <c r="J81" s="2"/>
      <c r="K81" s="2"/>
      <c r="L81" s="2"/>
      <c r="M81" s="49"/>
      <c r="N81" s="54" t="s">
        <v>95</v>
      </c>
      <c r="O81" s="54">
        <v>6.2428571428571198</v>
      </c>
      <c r="P81" s="50"/>
      <c r="Q81" s="2"/>
      <c r="R81" s="2"/>
      <c r="S81" s="2"/>
      <c r="T81" s="2"/>
      <c r="U81" s="38"/>
      <c r="V81" s="38"/>
      <c r="W81" s="38"/>
      <c r="X81" s="38"/>
      <c r="Y81" s="38"/>
      <c r="Z81" s="38"/>
      <c r="AA81" s="38"/>
      <c r="AB81" s="38"/>
    </row>
    <row r="82" spans="1:28" ht="14.25" hidden="1" customHeight="1" x14ac:dyDescent="0.2">
      <c r="A82" s="39"/>
      <c r="B82" s="53">
        <f t="shared" si="19"/>
        <v>0</v>
      </c>
      <c r="C82" s="47" t="e">
        <f>IF(ISBLANK($B82),"0",(VLOOKUP($B82,'Food List'!$B$3:$I$59,4,FALSE)*$Q8))</f>
        <v>#N/A</v>
      </c>
      <c r="D82" s="47" t="e">
        <f>IF(ISBLANK($B82),"0",(VLOOKUP($B82,'Food List'!$B$3:$I$59,5,FALSE)*$Q8))</f>
        <v>#N/A</v>
      </c>
      <c r="E82" s="47" t="e">
        <f>IF(ISBLANK($B82),"0",(VLOOKUP($B82,'Food List'!$B$3:$I$59,6,FALSE)*$Q8))</f>
        <v>#N/A</v>
      </c>
      <c r="F82" s="47" t="e">
        <f>IF(ISBLANK($B82),"0",(VLOOKUP($B82,'Food List'!$B$3:$I$59,7,FALSE)*$Q8))</f>
        <v>#N/A</v>
      </c>
      <c r="G82" s="2"/>
      <c r="H82" s="47" t="e">
        <f>IF(ISBLANK($B82),"0",(VLOOKUP($B82,'Food List'!$B$3:$I$59,8,FALSE)*$Q8))</f>
        <v>#N/A</v>
      </c>
      <c r="I82" s="2"/>
      <c r="J82" s="2"/>
      <c r="K82" s="2"/>
      <c r="L82" s="2"/>
      <c r="M82" s="49"/>
      <c r="N82" s="54" t="s">
        <v>96</v>
      </c>
      <c r="O82" s="54">
        <v>5.6571428571428397</v>
      </c>
      <c r="P82" s="50"/>
      <c r="Q82" s="2"/>
      <c r="R82" s="2"/>
      <c r="S82" s="2"/>
      <c r="T82" s="2"/>
      <c r="U82" s="38"/>
      <c r="V82" s="38"/>
      <c r="W82" s="38"/>
      <c r="X82" s="38"/>
      <c r="Y82" s="38"/>
      <c r="Z82" s="38"/>
      <c r="AA82" s="38"/>
      <c r="AB82" s="38"/>
    </row>
    <row r="83" spans="1:28" ht="14.25" hidden="1" customHeight="1" x14ac:dyDescent="0.2">
      <c r="A83" s="39"/>
      <c r="B83" s="53">
        <f t="shared" si="19"/>
        <v>0</v>
      </c>
      <c r="C83" s="47" t="e">
        <f>IF(ISBLANK($B83),"0",(VLOOKUP($B83,'Food List'!$B$3:$I$59,4,FALSE)*$Q9))</f>
        <v>#N/A</v>
      </c>
      <c r="D83" s="47" t="e">
        <f>IF(ISBLANK($B83),"0",(VLOOKUP($B83,'Food List'!$B$3:$I$59,5,FALSE)*$Q9))</f>
        <v>#N/A</v>
      </c>
      <c r="E83" s="47" t="e">
        <f>IF(ISBLANK($B83),"0",(VLOOKUP($B83,'Food List'!$B$3:$I$59,6,FALSE)*$Q9))</f>
        <v>#N/A</v>
      </c>
      <c r="F83" s="47" t="e">
        <f>IF(ISBLANK($B83),"0",(VLOOKUP($B83,'Food List'!$B$3:$I$59,7,FALSE)*$Q9))</f>
        <v>#N/A</v>
      </c>
      <c r="G83" s="2"/>
      <c r="H83" s="47" t="e">
        <f>IF(ISBLANK($B83),"0",(VLOOKUP($B83,'Food List'!$B$3:$I$59,8,FALSE)*$Q9))</f>
        <v>#N/A</v>
      </c>
      <c r="I83" s="2"/>
      <c r="J83" s="2"/>
      <c r="K83" s="2"/>
      <c r="L83" s="2"/>
      <c r="M83" s="49"/>
      <c r="N83" s="54" t="s">
        <v>97</v>
      </c>
      <c r="O83" s="54">
        <v>5.0999999999999801</v>
      </c>
      <c r="P83" s="50"/>
      <c r="Q83" s="2"/>
      <c r="R83" s="2"/>
      <c r="S83" s="2"/>
      <c r="T83" s="2"/>
      <c r="U83" s="38"/>
      <c r="V83" s="38"/>
      <c r="W83" s="38"/>
      <c r="X83" s="38"/>
      <c r="Y83" s="38"/>
      <c r="Z83" s="38"/>
      <c r="AA83" s="38"/>
      <c r="AB83" s="38"/>
    </row>
    <row r="84" spans="1:28" ht="14.25" hidden="1" customHeight="1" x14ac:dyDescent="0.2">
      <c r="A84" s="39"/>
      <c r="B84" s="53">
        <f t="shared" si="19"/>
        <v>0</v>
      </c>
      <c r="C84" s="47" t="e">
        <f>IF(ISBLANK($B84),"0",(VLOOKUP($B84,'Food List'!$B$3:$I$59,4,FALSE)*$Q10))</f>
        <v>#N/A</v>
      </c>
      <c r="D84" s="47" t="e">
        <f>IF(ISBLANK($B84),"0",(VLOOKUP($B84,'Food List'!$B$3:$I$59,5,FALSE)*$Q10))</f>
        <v>#N/A</v>
      </c>
      <c r="E84" s="47" t="e">
        <f>IF(ISBLANK($B84),"0",(VLOOKUP($B84,'Food List'!$B$3:$I$59,6,FALSE)*$Q10))</f>
        <v>#N/A</v>
      </c>
      <c r="F84" s="47" t="e">
        <f>IF(ISBLANK($B84),"0",(VLOOKUP($B84,'Food List'!$B$3:$I$59,7,FALSE)*$Q10))</f>
        <v>#N/A</v>
      </c>
      <c r="G84" s="2"/>
      <c r="H84" s="47" t="e">
        <f>IF(ISBLANK($B84),"0",(VLOOKUP($B84,'Food List'!$B$3:$I$59,8,FALSE)*$Q10))</f>
        <v>#N/A</v>
      </c>
      <c r="I84" s="2"/>
      <c r="J84" s="2"/>
      <c r="K84" s="2"/>
      <c r="L84" s="2"/>
      <c r="M84" s="49"/>
      <c r="N84" s="54" t="s">
        <v>98</v>
      </c>
      <c r="O84" s="54">
        <v>4.5714285714285596</v>
      </c>
      <c r="P84" s="50"/>
      <c r="Q84" s="2"/>
      <c r="R84" s="2"/>
      <c r="S84" s="2"/>
      <c r="T84" s="2"/>
      <c r="U84" s="38"/>
      <c r="V84" s="38"/>
      <c r="W84" s="38"/>
      <c r="X84" s="38"/>
      <c r="Y84" s="38"/>
      <c r="Z84" s="38"/>
      <c r="AA84" s="38"/>
      <c r="AB84" s="38"/>
    </row>
    <row r="85" spans="1:28" ht="14.25" hidden="1" customHeight="1" x14ac:dyDescent="0.2">
      <c r="A85" s="39"/>
      <c r="B85" s="53">
        <f t="shared" si="19"/>
        <v>0</v>
      </c>
      <c r="C85" s="47" t="e">
        <f>IF(ISBLANK($B85),"0",(VLOOKUP($B85,'Food List'!$B$3:$I$59,4,FALSE)*$Q11))</f>
        <v>#N/A</v>
      </c>
      <c r="D85" s="47" t="e">
        <f>IF(ISBLANK($B85),"0",(VLOOKUP($B85,'Food List'!$B$3:$I$59,5,FALSE)*$Q11))</f>
        <v>#N/A</v>
      </c>
      <c r="E85" s="47" t="e">
        <f>IF(ISBLANK($B85),"0",(VLOOKUP($B85,'Food List'!$B$3:$I$59,6,FALSE)*$Q11))</f>
        <v>#N/A</v>
      </c>
      <c r="F85" s="47" t="e">
        <f>IF(ISBLANK($B85),"0",(VLOOKUP($B85,'Food List'!$B$3:$I$59,7,FALSE)*$Q11))</f>
        <v>#N/A</v>
      </c>
      <c r="G85" s="2"/>
      <c r="H85" s="47" t="e">
        <f>IF(ISBLANK($B85),"0",(VLOOKUP($B85,'Food List'!$B$3:$I$59,8,FALSE)*$Q11))</f>
        <v>#N/A</v>
      </c>
      <c r="I85" s="2"/>
      <c r="J85" s="2"/>
      <c r="K85" s="2"/>
      <c r="L85" s="2"/>
      <c r="M85" s="49"/>
      <c r="N85" s="54" t="s">
        <v>99</v>
      </c>
      <c r="O85" s="54">
        <v>4.0714285714285703</v>
      </c>
      <c r="P85" s="50"/>
      <c r="Q85" s="2"/>
      <c r="R85" s="2"/>
      <c r="S85" s="2"/>
      <c r="T85" s="2"/>
      <c r="U85" s="38"/>
      <c r="V85" s="38"/>
      <c r="W85" s="38"/>
      <c r="X85" s="38"/>
      <c r="Y85" s="38"/>
      <c r="Z85" s="38"/>
      <c r="AA85" s="38"/>
      <c r="AB85" s="38"/>
    </row>
    <row r="86" spans="1:28" ht="14.25" hidden="1" customHeight="1" x14ac:dyDescent="0.2">
      <c r="A86" s="39"/>
      <c r="B86" s="53">
        <f t="shared" si="19"/>
        <v>0</v>
      </c>
      <c r="C86" s="47" t="e">
        <f>IF(ISBLANK($B86),"0",(VLOOKUP($B86,'Food List'!$B$3:$I$59,4,FALSE)*$Q12))</f>
        <v>#N/A</v>
      </c>
      <c r="D86" s="47" t="e">
        <f>IF(ISBLANK($B86),"0",(VLOOKUP($B86,'Food List'!$B$3:$I$59,5,FALSE)*$Q12))</f>
        <v>#N/A</v>
      </c>
      <c r="E86" s="47" t="e">
        <f>IF(ISBLANK($B86),"0",(VLOOKUP($B86,'Food List'!$B$3:$I$59,6,FALSE)*$Q12))</f>
        <v>#N/A</v>
      </c>
      <c r="F86" s="47" t="e">
        <f>IF(ISBLANK($B86),"0",(VLOOKUP($B86,'Food List'!$B$3:$I$59,7,FALSE)*$Q12))</f>
        <v>#N/A</v>
      </c>
      <c r="G86" s="2"/>
      <c r="H86" s="47" t="e">
        <f>IF(ISBLANK($B86),"0",(VLOOKUP($B86,'Food List'!$B$3:$I$59,8,FALSE)*$Q12))</f>
        <v>#N/A</v>
      </c>
      <c r="I86" s="2"/>
      <c r="J86" s="2"/>
      <c r="K86" s="2"/>
      <c r="L86" s="2"/>
      <c r="M86" s="49"/>
      <c r="N86" s="54" t="s">
        <v>100</v>
      </c>
      <c r="O86" s="54">
        <v>3.6</v>
      </c>
      <c r="P86" s="50"/>
      <c r="Q86" s="2"/>
      <c r="R86" s="2"/>
      <c r="S86" s="2"/>
      <c r="T86" s="2"/>
      <c r="U86" s="38"/>
      <c r="V86" s="38"/>
      <c r="W86" s="38"/>
      <c r="X86" s="38"/>
      <c r="Y86" s="38"/>
      <c r="Z86" s="38"/>
      <c r="AA86" s="38"/>
      <c r="AB86" s="38"/>
    </row>
    <row r="87" spans="1:28" ht="14.25" hidden="1" customHeight="1" x14ac:dyDescent="0.2">
      <c r="A87" s="39"/>
      <c r="B87" s="53">
        <f t="shared" si="19"/>
        <v>0</v>
      </c>
      <c r="C87" s="47" t="e">
        <f>IF(ISBLANK($B87),"0",(VLOOKUP($B87,'Food List'!$B$3:$I$59,4,FALSE)*$Q13))</f>
        <v>#N/A</v>
      </c>
      <c r="D87" s="47" t="e">
        <f>IF(ISBLANK($B87),"0",(VLOOKUP($B87,'Food List'!$B$3:$I$59,5,FALSE)*$Q13))</f>
        <v>#N/A</v>
      </c>
      <c r="E87" s="47" t="e">
        <f>IF(ISBLANK($B87),"0",(VLOOKUP($B87,'Food List'!$B$3:$I$59,6,FALSE)*$Q13))</f>
        <v>#N/A</v>
      </c>
      <c r="F87" s="47" t="e">
        <f>IF(ISBLANK($B87),"0",(VLOOKUP($B87,'Food List'!$B$3:$I$59,7,FALSE)*$Q13))</f>
        <v>#N/A</v>
      </c>
      <c r="G87" s="2"/>
      <c r="H87" s="47" t="e">
        <f>IF(ISBLANK($B87),"0",(VLOOKUP($B87,'Food List'!$B$3:$I$59,8,FALSE)*$Q13))</f>
        <v>#N/A</v>
      </c>
      <c r="I87" s="2"/>
      <c r="J87" s="2"/>
      <c r="K87" s="2"/>
      <c r="L87" s="2"/>
      <c r="M87" s="49"/>
      <c r="N87" s="54" t="s">
        <v>101</v>
      </c>
      <c r="O87" s="54">
        <v>3.1571428571428699</v>
      </c>
      <c r="P87" s="50"/>
      <c r="Q87" s="2"/>
      <c r="R87" s="2"/>
      <c r="S87" s="2"/>
      <c r="T87" s="2"/>
      <c r="U87" s="38"/>
      <c r="V87" s="38"/>
      <c r="W87" s="38"/>
      <c r="X87" s="38"/>
      <c r="Y87" s="38"/>
      <c r="Z87" s="38"/>
      <c r="AA87" s="38"/>
      <c r="AB87" s="38"/>
    </row>
    <row r="88" spans="1:28" ht="14.25" hidden="1" customHeight="1" x14ac:dyDescent="0.2">
      <c r="A88" s="39"/>
      <c r="B88" s="53">
        <f t="shared" si="19"/>
        <v>0</v>
      </c>
      <c r="C88" s="47" t="e">
        <f>IF(ISBLANK($B88),"0",(VLOOKUP($B88,'Food List'!$B$3:$I$59,4,FALSE)*$Q14))</f>
        <v>#N/A</v>
      </c>
      <c r="D88" s="47" t="e">
        <f>IF(ISBLANK($B88),"0",(VLOOKUP($B88,'Food List'!$B$3:$I$59,5,FALSE)*$Q14))</f>
        <v>#N/A</v>
      </c>
      <c r="E88" s="47" t="e">
        <f>IF(ISBLANK($B88),"0",(VLOOKUP($B88,'Food List'!$B$3:$I$59,6,FALSE)*$Q14))</f>
        <v>#N/A</v>
      </c>
      <c r="F88" s="47" t="e">
        <f>IF(ISBLANK($B88),"0",(VLOOKUP($B88,'Food List'!$B$3:$I$59,7,FALSE)*$Q14))</f>
        <v>#N/A</v>
      </c>
      <c r="G88" s="2"/>
      <c r="H88" s="47" t="e">
        <f>IF(ISBLANK($B88),"0",(VLOOKUP($B88,'Food List'!$B$3:$I$59,8,FALSE)*$Q14))</f>
        <v>#N/A</v>
      </c>
      <c r="I88" s="2"/>
      <c r="J88" s="2"/>
      <c r="K88" s="2"/>
      <c r="L88" s="2"/>
      <c r="M88" s="49"/>
      <c r="N88" s="54" t="s">
        <v>102</v>
      </c>
      <c r="O88" s="54">
        <v>2.7428571428571602</v>
      </c>
      <c r="P88" s="50"/>
      <c r="Q88" s="2"/>
      <c r="R88" s="2"/>
      <c r="S88" s="2"/>
      <c r="T88" s="2"/>
      <c r="U88" s="38"/>
      <c r="V88" s="38"/>
      <c r="W88" s="38"/>
      <c r="X88" s="38"/>
      <c r="Y88" s="38"/>
      <c r="Z88" s="38"/>
      <c r="AA88" s="38"/>
      <c r="AB88" s="38"/>
    </row>
    <row r="89" spans="1:28" ht="14.25" hidden="1" customHeight="1" x14ac:dyDescent="0.2">
      <c r="A89" s="39"/>
      <c r="B89" s="52" t="e">
        <f>[1]Master!N15</f>
        <v>#REF!</v>
      </c>
      <c r="C89" s="47"/>
      <c r="D89" s="47"/>
      <c r="E89" s="47"/>
      <c r="F89" s="47"/>
      <c r="G89" s="2"/>
      <c r="H89" s="47"/>
      <c r="I89" s="2"/>
      <c r="J89" s="2"/>
      <c r="K89" s="2"/>
      <c r="L89" s="2"/>
      <c r="M89" s="49"/>
      <c r="N89" s="54" t="s">
        <v>103</v>
      </c>
      <c r="O89" s="54">
        <v>2.5714285714285801</v>
      </c>
      <c r="P89" s="50"/>
      <c r="Q89" s="2"/>
      <c r="R89" s="2"/>
      <c r="S89" s="2"/>
      <c r="T89" s="2"/>
      <c r="U89" s="38"/>
      <c r="V89" s="38"/>
      <c r="W89" s="38"/>
      <c r="X89" s="38"/>
      <c r="Y89" s="38"/>
      <c r="Z89" s="38"/>
      <c r="AA89" s="38"/>
      <c r="AB89" s="38"/>
    </row>
    <row r="90" spans="1:28" ht="28.5" hidden="1" customHeight="1" x14ac:dyDescent="0.2">
      <c r="A90" s="39"/>
      <c r="B90" s="40" t="s">
        <v>104</v>
      </c>
      <c r="C90" s="41" t="str">
        <f>'Food List'!$E$2</f>
        <v>Calories</v>
      </c>
      <c r="D90" s="41" t="str">
        <f>'Food List'!$F$2</f>
        <v>Fat</v>
      </c>
      <c r="E90" s="41" t="str">
        <f>'Food List'!$G$2</f>
        <v>Carbs</v>
      </c>
      <c r="F90" s="41" t="str">
        <f>'Food List'!$H$2</f>
        <v>Fiber</v>
      </c>
      <c r="G90" s="2"/>
      <c r="H90" s="40" t="s">
        <v>56</v>
      </c>
      <c r="I90" s="2"/>
      <c r="J90" s="2"/>
      <c r="K90" s="2"/>
      <c r="L90" s="2"/>
      <c r="M90" s="49"/>
      <c r="N90" s="54" t="s">
        <v>105</v>
      </c>
      <c r="O90" s="54">
        <v>2.4</v>
      </c>
      <c r="P90" s="50"/>
      <c r="Q90" s="2"/>
      <c r="R90" s="55" t="s">
        <v>106</v>
      </c>
      <c r="S90" s="2"/>
      <c r="T90" s="2"/>
      <c r="U90" s="38"/>
      <c r="V90" s="38"/>
      <c r="W90" s="38"/>
      <c r="X90" s="38"/>
      <c r="Y90" s="38"/>
      <c r="Z90" s="38"/>
      <c r="AA90" s="38"/>
      <c r="AB90" s="38"/>
    </row>
    <row r="91" spans="1:28" ht="14.25" hidden="1" customHeight="1" x14ac:dyDescent="0.2">
      <c r="A91" s="39"/>
      <c r="B91" s="52"/>
      <c r="C91" s="48" t="e">
        <f t="shared" ref="C91:F91" si="20">SUM(C92:C103)</f>
        <v>#N/A</v>
      </c>
      <c r="D91" s="48" t="e">
        <f t="shared" si="20"/>
        <v>#N/A</v>
      </c>
      <c r="E91" s="48" t="e">
        <f t="shared" si="20"/>
        <v>#N/A</v>
      </c>
      <c r="F91" s="48" t="e">
        <f t="shared" si="20"/>
        <v>#N/A</v>
      </c>
      <c r="G91" s="2"/>
      <c r="H91" s="48" t="e">
        <f>SUM(H92:H103)</f>
        <v>#N/A</v>
      </c>
      <c r="I91" s="2"/>
      <c r="J91" s="2"/>
      <c r="K91" s="2"/>
      <c r="L91" s="2"/>
      <c r="M91" s="49"/>
      <c r="N91" s="54" t="s">
        <v>107</v>
      </c>
      <c r="O91" s="54">
        <v>2.04285714285714</v>
      </c>
      <c r="P91" s="50"/>
      <c r="Q91" s="2"/>
      <c r="R91" s="2"/>
      <c r="S91" s="2"/>
      <c r="T91" s="2"/>
      <c r="U91" s="38"/>
      <c r="V91" s="38"/>
      <c r="W91" s="38"/>
      <c r="X91" s="38"/>
      <c r="Y91" s="38"/>
      <c r="Z91" s="38"/>
      <c r="AA91" s="38"/>
      <c r="AB91" s="38"/>
    </row>
    <row r="92" spans="1:28" ht="14.25" hidden="1" customHeight="1" x14ac:dyDescent="0.2">
      <c r="A92" s="39"/>
      <c r="B92" s="53">
        <f t="shared" ref="B92:B103" si="21">T3</f>
        <v>0</v>
      </c>
      <c r="C92" s="47" t="e">
        <f>IF(ISBLANK($B92),"0",(VLOOKUP($B92,'Food List'!$B$3:$I$59,4,FALSE)*$W3))</f>
        <v>#N/A</v>
      </c>
      <c r="D92" s="47" t="e">
        <f>IF(ISBLANK($B92),"0",(VLOOKUP($B92,'Food List'!$B$3:$I$59,5,FALSE)*$W3))</f>
        <v>#N/A</v>
      </c>
      <c r="E92" s="47" t="e">
        <f>IF(ISBLANK($B92),"0",(VLOOKUP($B92,'Food List'!$B$3:$I$59,6,FALSE)*$W3))</f>
        <v>#N/A</v>
      </c>
      <c r="F92" s="47" t="e">
        <f>IF(ISBLANK($B92),"0",(VLOOKUP($B92,'Food List'!$B$3:$I$59,7,FALSE)*$W3))</f>
        <v>#N/A</v>
      </c>
      <c r="G92" s="2"/>
      <c r="H92" s="47" t="e">
        <f>IF(ISBLANK($B92),"0",(VLOOKUP($B92,'Food List'!$B$3:$I$59,8,FALSE)*$W3))</f>
        <v>#N/A</v>
      </c>
      <c r="I92" s="2"/>
      <c r="J92" s="2"/>
      <c r="K92" s="2"/>
      <c r="L92" s="2"/>
      <c r="M92" s="49"/>
      <c r="N92" s="54" t="s">
        <v>108</v>
      </c>
      <c r="O92" s="54">
        <v>1.71428571428571</v>
      </c>
      <c r="P92" s="50"/>
      <c r="Q92" s="2"/>
      <c r="R92" s="2"/>
      <c r="S92" s="2"/>
      <c r="T92" s="2"/>
      <c r="U92" s="38"/>
      <c r="V92" s="38"/>
      <c r="W92" s="38"/>
      <c r="X92" s="38"/>
      <c r="Y92" s="38"/>
      <c r="Z92" s="38"/>
      <c r="AA92" s="38"/>
      <c r="AB92" s="38"/>
    </row>
    <row r="93" spans="1:28" ht="14.25" hidden="1" customHeight="1" x14ac:dyDescent="0.2">
      <c r="A93" s="39"/>
      <c r="B93" s="53">
        <f t="shared" si="21"/>
        <v>0</v>
      </c>
      <c r="C93" s="47" t="e">
        <f>IF(ISBLANK($B93),"0",(VLOOKUP($B93,'Food List'!$B$3:$I$59,4,FALSE)*$W4))</f>
        <v>#N/A</v>
      </c>
      <c r="D93" s="47" t="e">
        <f>IF(ISBLANK($B93),"0",(VLOOKUP($B93,'Food List'!$B$3:$I$59,5,FALSE)*$W4))</f>
        <v>#N/A</v>
      </c>
      <c r="E93" s="47" t="e">
        <f>IF(ISBLANK($B93),"0",(VLOOKUP($B93,'Food List'!$B$3:$I$59,6,FALSE)*$W4))</f>
        <v>#N/A</v>
      </c>
      <c r="F93" s="47" t="e">
        <f>IF(ISBLANK($B93),"0",(VLOOKUP($B93,'Food List'!$B$3:$I$59,7,FALSE)*$W4))</f>
        <v>#N/A</v>
      </c>
      <c r="G93" s="2"/>
      <c r="H93" s="47" t="e">
        <f>IF(ISBLANK($B93),"0",(VLOOKUP($B93,'Food List'!$B$3:$I$59,8,FALSE)*$W4))</f>
        <v>#N/A</v>
      </c>
      <c r="I93" s="2"/>
      <c r="J93" s="2"/>
      <c r="K93" s="2"/>
      <c r="L93" s="2"/>
      <c r="M93" s="49"/>
      <c r="N93" s="54" t="s">
        <v>109</v>
      </c>
      <c r="O93" s="54">
        <v>1.4142857142857099</v>
      </c>
      <c r="P93" s="50"/>
      <c r="Q93" s="2"/>
      <c r="R93" s="2"/>
      <c r="S93" s="2"/>
      <c r="T93" s="2"/>
      <c r="U93" s="38"/>
      <c r="V93" s="38"/>
      <c r="W93" s="38"/>
      <c r="X93" s="38"/>
      <c r="Y93" s="38"/>
      <c r="Z93" s="38"/>
      <c r="AA93" s="38"/>
      <c r="AB93" s="38"/>
    </row>
    <row r="94" spans="1:28" ht="14.25" hidden="1" customHeight="1" x14ac:dyDescent="0.2">
      <c r="A94" s="39"/>
      <c r="B94" s="53">
        <f t="shared" si="21"/>
        <v>0</v>
      </c>
      <c r="C94" s="47" t="e">
        <f>IF(ISBLANK($B94),"0",(VLOOKUP($B94,'Food List'!$B$3:$I$59,4,FALSE)*$W5))</f>
        <v>#N/A</v>
      </c>
      <c r="D94" s="47" t="e">
        <f>IF(ISBLANK($B94),"0",(VLOOKUP($B94,'Food List'!$B$3:$I$59,5,FALSE)*$W5))</f>
        <v>#N/A</v>
      </c>
      <c r="E94" s="47" t="e">
        <f>IF(ISBLANK($B94),"0",(VLOOKUP($B94,'Food List'!$B$3:$I$59,6,FALSE)*$W5))</f>
        <v>#N/A</v>
      </c>
      <c r="F94" s="47" t="e">
        <f>IF(ISBLANK($B94),"0",(VLOOKUP($B94,'Food List'!$B$3:$I$59,7,FALSE)*$W5))</f>
        <v>#N/A</v>
      </c>
      <c r="G94" s="2"/>
      <c r="H94" s="47" t="e">
        <f>IF(ISBLANK($B94),"0",(VLOOKUP($B94,'Food List'!$B$3:$I$59,8,FALSE)*$W5))</f>
        <v>#N/A</v>
      </c>
      <c r="I94" s="2"/>
      <c r="J94" s="2"/>
      <c r="K94" s="2"/>
      <c r="L94" s="2"/>
      <c r="M94" s="49"/>
      <c r="N94" s="54" t="s">
        <v>110</v>
      </c>
      <c r="O94" s="54">
        <v>1.1428571428571399</v>
      </c>
      <c r="P94" s="50"/>
      <c r="Q94" s="2"/>
      <c r="R94" s="2"/>
      <c r="S94" s="2"/>
      <c r="T94" s="2"/>
      <c r="U94" s="38"/>
      <c r="V94" s="38"/>
      <c r="W94" s="38"/>
      <c r="X94" s="38"/>
      <c r="Y94" s="38"/>
      <c r="Z94" s="38"/>
      <c r="AA94" s="38"/>
      <c r="AB94" s="38"/>
    </row>
    <row r="95" spans="1:28" ht="14.25" hidden="1" customHeight="1" x14ac:dyDescent="0.2">
      <c r="A95" s="39"/>
      <c r="B95" s="53">
        <f t="shared" si="21"/>
        <v>0</v>
      </c>
      <c r="C95" s="47" t="e">
        <f>IF(ISBLANK($B95),"0",(VLOOKUP($B95,'Food List'!$B$3:$I$59,4,FALSE)*$W6))</f>
        <v>#N/A</v>
      </c>
      <c r="D95" s="47" t="e">
        <f>IF(ISBLANK($B95),"0",(VLOOKUP($B95,'Food List'!$B$3:$I$59,5,FALSE)*$W6))</f>
        <v>#N/A</v>
      </c>
      <c r="E95" s="47" t="e">
        <f>IF(ISBLANK($B95),"0",(VLOOKUP($B95,'Food List'!$B$3:$I$59,6,FALSE)*$W6))</f>
        <v>#N/A</v>
      </c>
      <c r="F95" s="47" t="e">
        <f>IF(ISBLANK($B95),"0",(VLOOKUP($B95,'Food List'!$B$3:$I$59,7,FALSE)*$W6))</f>
        <v>#N/A</v>
      </c>
      <c r="G95" s="2"/>
      <c r="H95" s="47" t="e">
        <f>IF(ISBLANK($B95),"0",(VLOOKUP($B95,'Food List'!$B$3:$I$59,8,FALSE)*$W6))</f>
        <v>#N/A</v>
      </c>
      <c r="I95" s="2"/>
      <c r="J95" s="2"/>
      <c r="K95" s="2"/>
      <c r="L95" s="2"/>
      <c r="M95" s="49"/>
      <c r="N95" s="54" t="s">
        <v>111</v>
      </c>
      <c r="O95" s="54">
        <v>0.9</v>
      </c>
      <c r="P95" s="50"/>
      <c r="Q95" s="2"/>
      <c r="R95" s="2"/>
      <c r="S95" s="2"/>
      <c r="T95" s="2"/>
      <c r="U95" s="38"/>
      <c r="V95" s="38"/>
      <c r="W95" s="38"/>
      <c r="X95" s="38"/>
      <c r="Y95" s="38"/>
      <c r="Z95" s="38"/>
      <c r="AA95" s="38"/>
      <c r="AB95" s="38"/>
    </row>
    <row r="96" spans="1:28" ht="14.25" hidden="1" customHeight="1" x14ac:dyDescent="0.2">
      <c r="A96" s="39"/>
      <c r="B96" s="53">
        <f t="shared" si="21"/>
        <v>0</v>
      </c>
      <c r="C96" s="47" t="e">
        <f>IF(ISBLANK($B96),"0",(VLOOKUP($B96,'Food List'!$B$3:$I$59,4,FALSE)*$W7))</f>
        <v>#N/A</v>
      </c>
      <c r="D96" s="47" t="e">
        <f>IF(ISBLANK($B96),"0",(VLOOKUP($B96,'Food List'!$B$3:$I$59,5,FALSE)*$W7))</f>
        <v>#N/A</v>
      </c>
      <c r="E96" s="47" t="e">
        <f>IF(ISBLANK($B96),"0",(VLOOKUP($B96,'Food List'!$B$3:$I$59,6,FALSE)*$W7))</f>
        <v>#N/A</v>
      </c>
      <c r="F96" s="47" t="e">
        <f>IF(ISBLANK($B96),"0",(VLOOKUP($B96,'Food List'!$B$3:$I$59,7,FALSE)*$W7))</f>
        <v>#N/A</v>
      </c>
      <c r="G96" s="2"/>
      <c r="H96" s="47" t="e">
        <f>IF(ISBLANK($B96),"0",(VLOOKUP($B96,'Food List'!$B$3:$I$59,8,FALSE)*$W7))</f>
        <v>#N/A</v>
      </c>
      <c r="I96" s="2"/>
      <c r="J96" s="2"/>
      <c r="K96" s="2"/>
      <c r="L96" s="2"/>
      <c r="M96" s="49"/>
      <c r="N96" s="54" t="s">
        <v>112</v>
      </c>
      <c r="O96" s="54">
        <v>0.68571428571429005</v>
      </c>
      <c r="P96" s="50"/>
      <c r="Q96" s="2"/>
      <c r="R96" s="2"/>
      <c r="S96" s="2"/>
      <c r="T96" s="2"/>
      <c r="U96" s="38"/>
      <c r="V96" s="38"/>
      <c r="W96" s="38"/>
      <c r="X96" s="38"/>
      <c r="Y96" s="38"/>
      <c r="Z96" s="38"/>
      <c r="AA96" s="38"/>
      <c r="AB96" s="38"/>
    </row>
    <row r="97" spans="1:28" ht="14.25" hidden="1" customHeight="1" x14ac:dyDescent="0.2">
      <c r="A97" s="39"/>
      <c r="B97" s="53">
        <f t="shared" si="21"/>
        <v>0</v>
      </c>
      <c r="C97" s="47" t="e">
        <f>IF(ISBLANK($B97),"0",(VLOOKUP($B97,'Food List'!$B$3:$I$59,4,FALSE)*$W8))</f>
        <v>#N/A</v>
      </c>
      <c r="D97" s="47" t="e">
        <f>IF(ISBLANK($B97),"0",(VLOOKUP($B97,'Food List'!$B$3:$I$59,5,FALSE)*$W8))</f>
        <v>#N/A</v>
      </c>
      <c r="E97" s="47" t="e">
        <f>IF(ISBLANK($B97),"0",(VLOOKUP($B97,'Food List'!$B$3:$I$59,6,FALSE)*$W8))</f>
        <v>#N/A</v>
      </c>
      <c r="F97" s="47" t="e">
        <f>IF(ISBLANK($B97),"0",(VLOOKUP($B97,'Food List'!$B$3:$I$59,7,FALSE)*$W8))</f>
        <v>#N/A</v>
      </c>
      <c r="G97" s="2"/>
      <c r="H97" s="47" t="e">
        <f>IF(ISBLANK($B97),"0",(VLOOKUP($B97,'Food List'!$B$3:$I$59,8,FALSE)*$W8))</f>
        <v>#N/A</v>
      </c>
      <c r="I97" s="2"/>
      <c r="J97" s="2"/>
      <c r="K97" s="2"/>
      <c r="L97" s="2"/>
      <c r="M97" s="49"/>
      <c r="N97" s="54" t="s">
        <v>113</v>
      </c>
      <c r="O97" s="54">
        <v>0.6</v>
      </c>
      <c r="P97" s="50"/>
      <c r="Q97" s="2"/>
      <c r="R97" s="2"/>
      <c r="S97" s="2"/>
      <c r="T97" s="2"/>
      <c r="U97" s="38"/>
      <c r="V97" s="38"/>
      <c r="W97" s="38"/>
      <c r="X97" s="38"/>
      <c r="Y97" s="38"/>
      <c r="Z97" s="38"/>
      <c r="AA97" s="38"/>
      <c r="AB97" s="38"/>
    </row>
    <row r="98" spans="1:28" ht="14.25" hidden="1" customHeight="1" x14ac:dyDescent="0.2">
      <c r="A98" s="39"/>
      <c r="B98" s="53">
        <f t="shared" si="21"/>
        <v>0</v>
      </c>
      <c r="C98" s="47" t="e">
        <f>IF(ISBLANK($B98),"0",(VLOOKUP($B98,'Food List'!$B$3:$I$59,4,FALSE)*$W9))</f>
        <v>#N/A</v>
      </c>
      <c r="D98" s="47" t="e">
        <f>IF(ISBLANK($B98),"0",(VLOOKUP($B98,'Food List'!$B$3:$I$59,5,FALSE)*$W9))</f>
        <v>#N/A</v>
      </c>
      <c r="E98" s="47" t="e">
        <f>IF(ISBLANK($B98),"0",(VLOOKUP($B98,'Food List'!$B$3:$I$59,6,FALSE)*$W9))</f>
        <v>#N/A</v>
      </c>
      <c r="F98" s="47" t="e">
        <f>IF(ISBLANK($B98),"0",(VLOOKUP($B98,'Food List'!$B$3:$I$59,7,FALSE)*$W9))</f>
        <v>#N/A</v>
      </c>
      <c r="G98" s="2"/>
      <c r="H98" s="47" t="e">
        <f>IF(ISBLANK($B98),"0",(VLOOKUP($B98,'Food List'!$B$3:$I$59,8,FALSE)*$W9))</f>
        <v>#N/A</v>
      </c>
      <c r="I98" s="2"/>
      <c r="J98" s="2"/>
      <c r="K98" s="2"/>
      <c r="L98" s="2"/>
      <c r="M98" s="49"/>
      <c r="N98" s="54" t="s">
        <v>38</v>
      </c>
      <c r="O98" s="54">
        <v>0.42857142857142999</v>
      </c>
      <c r="P98" s="50"/>
      <c r="Q98" s="2"/>
      <c r="R98" s="2"/>
      <c r="S98" s="2"/>
      <c r="T98" s="2"/>
      <c r="U98" s="38"/>
      <c r="V98" s="38"/>
      <c r="W98" s="38"/>
      <c r="X98" s="38"/>
      <c r="Y98" s="38"/>
      <c r="Z98" s="38"/>
      <c r="AA98" s="38"/>
      <c r="AB98" s="38"/>
    </row>
    <row r="99" spans="1:28" ht="14.25" hidden="1" customHeight="1" x14ac:dyDescent="0.2">
      <c r="A99" s="39"/>
      <c r="B99" s="53">
        <f t="shared" si="21"/>
        <v>0</v>
      </c>
      <c r="C99" s="47" t="e">
        <f>IF(ISBLANK($B99),"0",(VLOOKUP($B99,'Food List'!$B$3:$I$59,4,FALSE)*$W10))</f>
        <v>#N/A</v>
      </c>
      <c r="D99" s="47" t="e">
        <f>IF(ISBLANK($B99),"0",(VLOOKUP($B99,'Food List'!$B$3:$I$59,5,FALSE)*$W10))</f>
        <v>#N/A</v>
      </c>
      <c r="E99" s="47" t="e">
        <f>IF(ISBLANK($B99),"0",(VLOOKUP($B99,'Food List'!$B$3:$I$59,6,FALSE)*$W10))</f>
        <v>#N/A</v>
      </c>
      <c r="F99" s="47" t="e">
        <f>IF(ISBLANK($B99),"0",(VLOOKUP($B99,'Food List'!$B$3:$I$59,7,FALSE)*$W10))</f>
        <v>#N/A</v>
      </c>
      <c r="G99" s="2"/>
      <c r="H99" s="47" t="e">
        <f>IF(ISBLANK($B99),"0",(VLOOKUP($B99,'Food List'!$B$3:$I$59,8,FALSE)*$W10))</f>
        <v>#N/A</v>
      </c>
      <c r="I99" s="2"/>
      <c r="J99" s="2"/>
      <c r="K99" s="2"/>
      <c r="L99" s="2"/>
      <c r="M99" s="49"/>
      <c r="N99" s="54" t="s">
        <v>114</v>
      </c>
      <c r="O99" s="54">
        <v>0.28571428571428997</v>
      </c>
      <c r="P99" s="50"/>
      <c r="Q99" s="2"/>
      <c r="R99" s="2"/>
      <c r="S99" s="2"/>
      <c r="T99" s="2"/>
      <c r="U99" s="38"/>
      <c r="V99" s="38"/>
      <c r="W99" s="38"/>
      <c r="X99" s="38"/>
      <c r="Y99" s="38"/>
      <c r="Z99" s="38"/>
      <c r="AA99" s="38"/>
      <c r="AB99" s="38"/>
    </row>
    <row r="100" spans="1:28" ht="14.25" hidden="1" customHeight="1" x14ac:dyDescent="0.2">
      <c r="A100" s="39"/>
      <c r="B100" s="53">
        <f t="shared" si="21"/>
        <v>0</v>
      </c>
      <c r="C100" s="47" t="e">
        <f>IF(ISBLANK($B100),"0",(VLOOKUP($B100,'Food List'!$B$3:$I$59,4,FALSE)*$W11))</f>
        <v>#N/A</v>
      </c>
      <c r="D100" s="47" t="e">
        <f>IF(ISBLANK($B100),"0",(VLOOKUP($B100,'Food List'!$B$3:$I$59,5,FALSE)*$W11))</f>
        <v>#N/A</v>
      </c>
      <c r="E100" s="47" t="e">
        <f>IF(ISBLANK($B100),"0",(VLOOKUP($B100,'Food List'!$B$3:$I$59,6,FALSE)*$W11))</f>
        <v>#N/A</v>
      </c>
      <c r="F100" s="47" t="e">
        <f>IF(ISBLANK($B100),"0",(VLOOKUP($B100,'Food List'!$B$3:$I$59,7,FALSE)*$W11))</f>
        <v>#N/A</v>
      </c>
      <c r="G100" s="2"/>
      <c r="H100" s="47" t="e">
        <f>IF(ISBLANK($B100),"0",(VLOOKUP($B100,'Food List'!$B$3:$I$59,8,FALSE)*$W11))</f>
        <v>#N/A</v>
      </c>
      <c r="I100" s="2"/>
      <c r="J100" s="2"/>
      <c r="K100" s="2"/>
      <c r="L100" s="2"/>
      <c r="M100" s="49"/>
      <c r="N100" s="54" t="s">
        <v>115</v>
      </c>
      <c r="O100" s="54">
        <v>0.17142857142856999</v>
      </c>
      <c r="P100" s="50"/>
      <c r="Q100" s="2"/>
      <c r="R100" s="2"/>
      <c r="S100" s="2"/>
      <c r="T100" s="2"/>
      <c r="U100" s="38"/>
      <c r="V100" s="38"/>
      <c r="W100" s="38"/>
      <c r="X100" s="38"/>
      <c r="Y100" s="38"/>
      <c r="Z100" s="38"/>
      <c r="AA100" s="38"/>
      <c r="AB100" s="38"/>
    </row>
    <row r="101" spans="1:28" ht="14.25" hidden="1" customHeight="1" x14ac:dyDescent="0.2">
      <c r="A101" s="39"/>
      <c r="B101" s="53">
        <f t="shared" si="21"/>
        <v>0</v>
      </c>
      <c r="C101" s="47" t="e">
        <f>IF(ISBLANK($B101),"0",(VLOOKUP($B101,'Food List'!$B$3:$I$59,4,FALSE)*$W12))</f>
        <v>#N/A</v>
      </c>
      <c r="D101" s="47" t="e">
        <f>IF(ISBLANK($B101),"0",(VLOOKUP($B101,'Food List'!$B$3:$I$59,5,FALSE)*$W12))</f>
        <v>#N/A</v>
      </c>
      <c r="E101" s="47" t="e">
        <f>IF(ISBLANK($B101),"0",(VLOOKUP($B101,'Food List'!$B$3:$I$59,6,FALSE)*$W12))</f>
        <v>#N/A</v>
      </c>
      <c r="F101" s="47" t="e">
        <f>IF(ISBLANK($B101),"0",(VLOOKUP($B101,'Food List'!$B$3:$I$59,7,FALSE)*$W12))</f>
        <v>#N/A</v>
      </c>
      <c r="G101" s="2"/>
      <c r="H101" s="47" t="e">
        <f>IF(ISBLANK($B101),"0",(VLOOKUP($B101,'Food List'!$B$3:$I$59,8,FALSE)*$W12))</f>
        <v>#N/A</v>
      </c>
      <c r="I101" s="2"/>
      <c r="J101" s="2"/>
      <c r="K101" s="2"/>
      <c r="L101" s="2"/>
      <c r="M101" s="49"/>
      <c r="N101" s="54" t="s">
        <v>116</v>
      </c>
      <c r="O101" s="54">
        <v>8.5714285714286007E-2</v>
      </c>
      <c r="P101" s="50"/>
      <c r="Q101" s="2"/>
      <c r="R101" s="2"/>
      <c r="S101" s="2"/>
      <c r="T101" s="2"/>
      <c r="U101" s="38"/>
      <c r="V101" s="38"/>
      <c r="W101" s="38"/>
      <c r="X101" s="38"/>
      <c r="Y101" s="38"/>
      <c r="Z101" s="38"/>
      <c r="AA101" s="38"/>
      <c r="AB101" s="38"/>
    </row>
    <row r="102" spans="1:28" ht="14.25" hidden="1" customHeight="1" x14ac:dyDescent="0.2">
      <c r="A102" s="39"/>
      <c r="B102" s="53">
        <f t="shared" si="21"/>
        <v>0</v>
      </c>
      <c r="C102" s="47" t="e">
        <f>IF(ISBLANK($B102),"0",(VLOOKUP($B102,'Food List'!$B$3:$I$59,4,FALSE)*$W13))</f>
        <v>#N/A</v>
      </c>
      <c r="D102" s="47" t="e">
        <f>IF(ISBLANK($B102),"0",(VLOOKUP($B102,'Food List'!$B$3:$I$59,5,FALSE)*$W13))</f>
        <v>#N/A</v>
      </c>
      <c r="E102" s="47" t="e">
        <f>IF(ISBLANK($B102),"0",(VLOOKUP($B102,'Food List'!$B$3:$I$59,6,FALSE)*$W13))</f>
        <v>#N/A</v>
      </c>
      <c r="F102" s="47" t="e">
        <f>IF(ISBLANK($B102),"0",(VLOOKUP($B102,'Food List'!$B$3:$I$59,7,FALSE)*$W13))</f>
        <v>#N/A</v>
      </c>
      <c r="G102" s="2"/>
      <c r="H102" s="47" t="e">
        <f>IF(ISBLANK($B102),"0",(VLOOKUP($B102,'Food List'!$B$3:$I$59,8,FALSE)*$W13))</f>
        <v>#N/A</v>
      </c>
      <c r="I102" s="2"/>
      <c r="J102" s="2"/>
      <c r="K102" s="2"/>
      <c r="L102" s="2"/>
      <c r="M102" s="49"/>
      <c r="N102" s="54" t="s">
        <v>117</v>
      </c>
      <c r="O102" s="54">
        <v>5.7142857142857002E-2</v>
      </c>
      <c r="P102" s="50"/>
      <c r="Q102" s="2"/>
      <c r="R102" s="2"/>
      <c r="S102" s="2"/>
      <c r="T102" s="2"/>
      <c r="U102" s="38"/>
      <c r="V102" s="38"/>
      <c r="W102" s="38"/>
      <c r="X102" s="38"/>
      <c r="Y102" s="38"/>
      <c r="Z102" s="38"/>
      <c r="AA102" s="38"/>
      <c r="AB102" s="38"/>
    </row>
    <row r="103" spans="1:28" ht="14.25" hidden="1" customHeight="1" x14ac:dyDescent="0.2">
      <c r="A103" s="39"/>
      <c r="B103" s="53">
        <f t="shared" si="21"/>
        <v>0</v>
      </c>
      <c r="C103" s="47" t="e">
        <f>IF(ISBLANK($B103),"0",(VLOOKUP($B103,'Food List'!$B$3:$I$59,4,FALSE)*$W14))</f>
        <v>#N/A</v>
      </c>
      <c r="D103" s="47" t="e">
        <f>IF(ISBLANK($B103),"0",(VLOOKUP($B103,'Food List'!$B$3:$I$59,5,FALSE)*$W14))</f>
        <v>#N/A</v>
      </c>
      <c r="E103" s="47" t="e">
        <f>IF(ISBLANK($B103),"0",(VLOOKUP($B103,'Food List'!$B$3:$I$59,6,FALSE)*$W14))</f>
        <v>#N/A</v>
      </c>
      <c r="F103" s="47" t="e">
        <f>IF(ISBLANK($B103),"0",(VLOOKUP($B103,'Food List'!$B$3:$I$59,7,FALSE)*$W14))</f>
        <v>#N/A</v>
      </c>
      <c r="G103" s="2"/>
      <c r="H103" s="47" t="e">
        <f>IF(ISBLANK($B103),"0",(VLOOKUP($B103,'Food List'!$B$3:$I$59,8,FALSE)*$W14))</f>
        <v>#N/A</v>
      </c>
      <c r="I103" s="2"/>
      <c r="J103" s="2"/>
      <c r="K103" s="2"/>
      <c r="L103" s="2"/>
      <c r="M103" s="49"/>
      <c r="N103" s="54" t="s">
        <v>118</v>
      </c>
      <c r="O103" s="54">
        <v>7.7142857142857002</v>
      </c>
      <c r="P103" s="50"/>
      <c r="Q103" s="2"/>
      <c r="R103" s="2"/>
      <c r="S103" s="2"/>
      <c r="T103" s="2"/>
      <c r="U103" s="38"/>
      <c r="V103" s="38"/>
      <c r="W103" s="38"/>
      <c r="X103" s="38"/>
      <c r="Y103" s="38"/>
      <c r="Z103" s="38"/>
      <c r="AA103" s="38"/>
      <c r="AB103" s="38"/>
    </row>
    <row r="104" spans="1:28" ht="14.25" hidden="1" customHeight="1" x14ac:dyDescent="0.2">
      <c r="A104" s="39"/>
      <c r="B104" s="52" t="e">
        <f>[1]Master!T15</f>
        <v>#REF!</v>
      </c>
      <c r="C104" s="47"/>
      <c r="D104" s="47"/>
      <c r="E104" s="47"/>
      <c r="F104" s="47"/>
      <c r="G104" s="2"/>
      <c r="H104" s="47"/>
      <c r="I104" s="2"/>
      <c r="J104" s="2"/>
      <c r="K104" s="2"/>
      <c r="L104" s="2"/>
      <c r="M104" s="49"/>
      <c r="N104" s="54" t="s">
        <v>119</v>
      </c>
      <c r="O104" s="54">
        <v>7.04285714285714</v>
      </c>
      <c r="P104" s="50"/>
      <c r="Q104" s="2"/>
      <c r="R104" s="2"/>
      <c r="S104" s="2"/>
      <c r="T104" s="2"/>
      <c r="U104" s="38"/>
      <c r="V104" s="38"/>
      <c r="W104" s="38"/>
      <c r="X104" s="38"/>
      <c r="Y104" s="38"/>
      <c r="Z104" s="38"/>
      <c r="AA104" s="38"/>
      <c r="AB104" s="38"/>
    </row>
    <row r="105" spans="1:28" ht="14.25" hidden="1" customHeight="1" x14ac:dyDescent="0.2">
      <c r="A105" s="39"/>
      <c r="B105" s="40" t="s">
        <v>120</v>
      </c>
      <c r="C105" s="41" t="str">
        <f>'Food List'!$E$2</f>
        <v>Calories</v>
      </c>
      <c r="D105" s="41" t="str">
        <f>'Food List'!$F$2</f>
        <v>Fat</v>
      </c>
      <c r="E105" s="41" t="str">
        <f>'Food List'!$G$2</f>
        <v>Carbs</v>
      </c>
      <c r="F105" s="41" t="str">
        <f>'Food List'!$H$2</f>
        <v>Fiber</v>
      </c>
      <c r="G105" s="2"/>
      <c r="H105" s="40" t="s">
        <v>56</v>
      </c>
      <c r="I105" s="2"/>
      <c r="J105" s="2"/>
      <c r="K105" s="2"/>
      <c r="L105" s="2"/>
      <c r="M105" s="49"/>
      <c r="N105" s="54" t="s">
        <v>121</v>
      </c>
      <c r="O105" s="54">
        <v>6.4</v>
      </c>
      <c r="P105" s="50"/>
      <c r="Q105" s="2"/>
      <c r="R105" s="2"/>
      <c r="S105" s="2"/>
      <c r="T105" s="2"/>
      <c r="U105" s="38"/>
      <c r="V105" s="38"/>
      <c r="W105" s="38"/>
      <c r="X105" s="38"/>
      <c r="Y105" s="38"/>
      <c r="Z105" s="38"/>
      <c r="AA105" s="38"/>
      <c r="AB105" s="38"/>
    </row>
    <row r="106" spans="1:28" ht="14.25" hidden="1" customHeight="1" x14ac:dyDescent="0.2">
      <c r="A106" s="39"/>
      <c r="B106" s="52"/>
      <c r="C106" s="48" t="e">
        <f t="shared" ref="C106:F106" si="22">SUM(C107:C118)</f>
        <v>#N/A</v>
      </c>
      <c r="D106" s="48" t="e">
        <f t="shared" si="22"/>
        <v>#N/A</v>
      </c>
      <c r="E106" s="48" t="e">
        <f t="shared" si="22"/>
        <v>#N/A</v>
      </c>
      <c r="F106" s="48" t="e">
        <f t="shared" si="22"/>
        <v>#N/A</v>
      </c>
      <c r="G106" s="2"/>
      <c r="H106" s="48" t="e">
        <f>SUM(H107:H118)</f>
        <v>#N/A</v>
      </c>
      <c r="I106" s="2"/>
      <c r="J106" s="2"/>
      <c r="K106" s="2"/>
      <c r="L106" s="2"/>
      <c r="M106" s="49"/>
      <c r="N106" s="54" t="s">
        <v>122</v>
      </c>
      <c r="O106" s="54">
        <v>5.9785714285714304</v>
      </c>
      <c r="P106" s="50"/>
      <c r="Q106" s="2"/>
      <c r="R106" s="2"/>
      <c r="S106" s="2"/>
      <c r="T106" s="2"/>
      <c r="U106" s="38"/>
      <c r="V106" s="38"/>
      <c r="W106" s="38"/>
      <c r="X106" s="38"/>
      <c r="Y106" s="38"/>
      <c r="Z106" s="38"/>
      <c r="AA106" s="38"/>
      <c r="AB106" s="38"/>
    </row>
    <row r="107" spans="1:28" ht="14.25" hidden="1" customHeight="1" x14ac:dyDescent="0.2">
      <c r="A107" s="39"/>
      <c r="B107" s="53">
        <f t="shared" ref="B107:B118" si="23">B24</f>
        <v>0</v>
      </c>
      <c r="C107" s="47" t="e">
        <f>IF(ISBLANK($B107),"0",(VLOOKUP($B107,'Food List'!$B$3:$I$59,4,FALSE)*$E24))</f>
        <v>#N/A</v>
      </c>
      <c r="D107" s="47" t="e">
        <f>IF(ISBLANK($B107),"0",(VLOOKUP($B107,'Food List'!$B$3:$I$59,5,FALSE)*$E24))</f>
        <v>#N/A</v>
      </c>
      <c r="E107" s="47" t="e">
        <f>IF(ISBLANK($B107),"0",(VLOOKUP($B107,'Food List'!$B$3:$I$59,6,FALSE)*$E24))</f>
        <v>#N/A</v>
      </c>
      <c r="F107" s="47" t="e">
        <f>IF(ISBLANK($B107),"0",(VLOOKUP($B107,'Food List'!$B$3:$I$59,7,FALSE)*$E24))</f>
        <v>#N/A</v>
      </c>
      <c r="G107" s="2"/>
      <c r="H107" s="47" t="e">
        <f>IF(ISBLANK($B107),"0",(VLOOKUP($B107,'Food List'!$B$3:$I$59,8,FALSE)*$E24))</f>
        <v>#N/A</v>
      </c>
      <c r="I107" s="2"/>
      <c r="J107" s="2"/>
      <c r="K107" s="2"/>
      <c r="L107" s="2"/>
      <c r="M107" s="49"/>
      <c r="N107" s="54" t="s">
        <v>123</v>
      </c>
      <c r="O107" s="54">
        <v>5.5714285714285703</v>
      </c>
      <c r="P107" s="50"/>
      <c r="Q107" s="2"/>
      <c r="R107" s="2"/>
      <c r="S107" s="2"/>
      <c r="T107" s="2"/>
      <c r="U107" s="38"/>
      <c r="V107" s="38"/>
      <c r="W107" s="38"/>
      <c r="X107" s="38"/>
      <c r="Y107" s="38"/>
      <c r="Z107" s="38"/>
      <c r="AA107" s="38"/>
      <c r="AB107" s="38"/>
    </row>
    <row r="108" spans="1:28" ht="14.25" hidden="1" customHeight="1" x14ac:dyDescent="0.2">
      <c r="A108" s="39"/>
      <c r="B108" s="53">
        <f t="shared" si="23"/>
        <v>0</v>
      </c>
      <c r="C108" s="47" t="e">
        <f>IF(ISBLANK($B108),"0",(VLOOKUP($B108,'Food List'!$B$3:$I$59,4,FALSE)*$E25))</f>
        <v>#N/A</v>
      </c>
      <c r="D108" s="47" t="e">
        <f>IF(ISBLANK($B108),"0",(VLOOKUP($B108,'Food List'!$B$3:$I$59,5,FALSE)*$E25))</f>
        <v>#N/A</v>
      </c>
      <c r="E108" s="47" t="e">
        <f>IF(ISBLANK($B108),"0",(VLOOKUP($B108,'Food List'!$B$3:$I$59,6,FALSE)*$E25))</f>
        <v>#N/A</v>
      </c>
      <c r="F108" s="47" t="e">
        <f>IF(ISBLANK($B108),"0",(VLOOKUP($B108,'Food List'!$B$3:$I$59,7,FALSE)*$E25))</f>
        <v>#N/A</v>
      </c>
      <c r="G108" s="2"/>
      <c r="H108" s="47" t="e">
        <f>IF(ISBLANK($B108),"0",(VLOOKUP($B108,'Food List'!$B$3:$I$59,8,FALSE)*$E25))</f>
        <v>#N/A</v>
      </c>
      <c r="I108" s="2"/>
      <c r="J108" s="2"/>
      <c r="K108" s="2"/>
      <c r="L108" s="2"/>
      <c r="M108" s="49"/>
      <c r="N108" s="54" t="s">
        <v>124</v>
      </c>
      <c r="O108" s="54">
        <v>5.1785714285714297</v>
      </c>
      <c r="P108" s="50"/>
      <c r="Q108" s="2"/>
      <c r="R108" s="2"/>
      <c r="S108" s="2"/>
      <c r="T108" s="2"/>
      <c r="U108" s="38"/>
      <c r="V108" s="38"/>
      <c r="W108" s="38"/>
      <c r="X108" s="38"/>
      <c r="Y108" s="38"/>
      <c r="Z108" s="38"/>
      <c r="AA108" s="38"/>
      <c r="AB108" s="38"/>
    </row>
    <row r="109" spans="1:28" ht="14.25" hidden="1" customHeight="1" x14ac:dyDescent="0.2">
      <c r="A109" s="39"/>
      <c r="B109" s="53">
        <f t="shared" si="23"/>
        <v>0</v>
      </c>
      <c r="C109" s="47" t="e">
        <f>IF(ISBLANK($B109),"0",(VLOOKUP($B109,'Food List'!$B$3:$I$59,4,FALSE)*$E26))</f>
        <v>#N/A</v>
      </c>
      <c r="D109" s="47" t="e">
        <f>IF(ISBLANK($B109),"0",(VLOOKUP($B109,'Food List'!$B$3:$I$59,5,FALSE)*$E26))</f>
        <v>#N/A</v>
      </c>
      <c r="E109" s="47" t="e">
        <f>IF(ISBLANK($B109),"0",(VLOOKUP($B109,'Food List'!$B$3:$I$59,6,FALSE)*$E26))</f>
        <v>#N/A</v>
      </c>
      <c r="F109" s="47" t="e">
        <f>IF(ISBLANK($B109),"0",(VLOOKUP($B109,'Food List'!$B$3:$I$59,7,FALSE)*$E26))</f>
        <v>#N/A</v>
      </c>
      <c r="G109" s="2"/>
      <c r="H109" s="47" t="e">
        <f>IF(ISBLANK($B109),"0",(VLOOKUP($B109,'Food List'!$B$3:$I$59,8,FALSE)*$E26))</f>
        <v>#N/A</v>
      </c>
      <c r="I109" s="2"/>
      <c r="J109" s="2"/>
      <c r="K109" s="2"/>
      <c r="L109" s="2"/>
      <c r="M109" s="49"/>
      <c r="N109" s="54" t="s">
        <v>125</v>
      </c>
      <c r="O109" s="54">
        <v>4.8</v>
      </c>
      <c r="P109" s="50"/>
      <c r="Q109" s="2"/>
      <c r="R109" s="2"/>
      <c r="S109" s="2"/>
      <c r="T109" s="2"/>
      <c r="U109" s="38"/>
      <c r="V109" s="38"/>
      <c r="W109" s="38"/>
      <c r="X109" s="38"/>
      <c r="Y109" s="38"/>
      <c r="Z109" s="38"/>
      <c r="AA109" s="38"/>
      <c r="AB109" s="38"/>
    </row>
    <row r="110" spans="1:28" ht="14.25" hidden="1" customHeight="1" x14ac:dyDescent="0.2">
      <c r="A110" s="39"/>
      <c r="B110" s="53">
        <f t="shared" si="23"/>
        <v>0</v>
      </c>
      <c r="C110" s="47" t="e">
        <f>IF(ISBLANK($B110),"0",(VLOOKUP($B110,'Food List'!$B$3:$I$59,4,FALSE)*$E27))</f>
        <v>#N/A</v>
      </c>
      <c r="D110" s="47" t="e">
        <f>IF(ISBLANK($B110),"0",(VLOOKUP($B110,'Food List'!$B$3:$I$59,5,FALSE)*$E27))</f>
        <v>#N/A</v>
      </c>
      <c r="E110" s="47" t="e">
        <f>IF(ISBLANK($B110),"0",(VLOOKUP($B110,'Food List'!$B$3:$I$59,6,FALSE)*$E27))</f>
        <v>#N/A</v>
      </c>
      <c r="F110" s="47" t="e">
        <f>IF(ISBLANK($B110),"0",(VLOOKUP($B110,'Food List'!$B$3:$I$59,7,FALSE)*$E27))</f>
        <v>#N/A</v>
      </c>
      <c r="G110" s="2"/>
      <c r="H110" s="47" t="e">
        <f>IF(ISBLANK($B110),"0",(VLOOKUP($B110,'Food List'!$B$3:$I$59,8,FALSE)*$E27))</f>
        <v>#N/A</v>
      </c>
      <c r="I110" s="2"/>
      <c r="J110" s="2"/>
      <c r="K110" s="2"/>
      <c r="L110" s="2"/>
      <c r="M110" s="49"/>
      <c r="N110" s="54" t="s">
        <v>126</v>
      </c>
      <c r="O110" s="54">
        <v>4.2714285714285598</v>
      </c>
      <c r="P110" s="50"/>
      <c r="Q110" s="2"/>
      <c r="R110" s="2"/>
      <c r="S110" s="2"/>
      <c r="T110" s="2"/>
      <c r="U110" s="38"/>
      <c r="V110" s="38"/>
      <c r="W110" s="38"/>
      <c r="X110" s="38"/>
      <c r="Y110" s="38"/>
      <c r="Z110" s="38"/>
      <c r="AA110" s="38"/>
      <c r="AB110" s="38"/>
    </row>
    <row r="111" spans="1:28" ht="14.25" hidden="1" customHeight="1" x14ac:dyDescent="0.2">
      <c r="A111" s="39"/>
      <c r="B111" s="53">
        <f t="shared" si="23"/>
        <v>0</v>
      </c>
      <c r="C111" s="47" t="e">
        <f>IF(ISBLANK($B111),"0",(VLOOKUP($B111,'Food List'!$B$3:$I$59,4,FALSE)*$E28))</f>
        <v>#N/A</v>
      </c>
      <c r="D111" s="47" t="e">
        <f>IF(ISBLANK($B111),"0",(VLOOKUP($B111,'Food List'!$B$3:$I$59,5,FALSE)*$E28))</f>
        <v>#N/A</v>
      </c>
      <c r="E111" s="47" t="e">
        <f>IF(ISBLANK($B111),"0",(VLOOKUP($B111,'Food List'!$B$3:$I$59,6,FALSE)*$E28))</f>
        <v>#N/A</v>
      </c>
      <c r="F111" s="47" t="e">
        <f>IF(ISBLANK($B111),"0",(VLOOKUP($B111,'Food List'!$B$3:$I$59,7,FALSE)*$E28))</f>
        <v>#N/A</v>
      </c>
      <c r="G111" s="2"/>
      <c r="H111" s="47" t="e">
        <f>IF(ISBLANK($B111),"0",(VLOOKUP($B111,'Food List'!$B$3:$I$59,8,FALSE)*$E28))</f>
        <v>#N/A</v>
      </c>
      <c r="I111" s="2"/>
      <c r="J111" s="2"/>
      <c r="K111" s="2"/>
      <c r="L111" s="2"/>
      <c r="M111" s="49"/>
      <c r="N111" s="54" t="s">
        <v>127</v>
      </c>
      <c r="O111" s="54">
        <v>3.7714285714285598</v>
      </c>
      <c r="P111" s="50"/>
      <c r="Q111" s="2"/>
      <c r="R111" s="2"/>
      <c r="S111" s="2"/>
      <c r="T111" s="2"/>
      <c r="U111" s="38"/>
      <c r="V111" s="38"/>
      <c r="W111" s="38"/>
      <c r="X111" s="38"/>
      <c r="Y111" s="38"/>
      <c r="Z111" s="38"/>
      <c r="AA111" s="38"/>
      <c r="AB111" s="38"/>
    </row>
    <row r="112" spans="1:28" ht="14.25" hidden="1" customHeight="1" x14ac:dyDescent="0.2">
      <c r="A112" s="39"/>
      <c r="B112" s="53">
        <f t="shared" si="23"/>
        <v>0</v>
      </c>
      <c r="C112" s="47" t="e">
        <f>IF(ISBLANK($B112),"0",(VLOOKUP($B112,'Food List'!$B$3:$I$59,4,FALSE)*$E29))</f>
        <v>#N/A</v>
      </c>
      <c r="D112" s="47" t="e">
        <f>IF(ISBLANK($B112),"0",(VLOOKUP($B112,'Food List'!$B$3:$I$59,5,FALSE)*$E29))</f>
        <v>#N/A</v>
      </c>
      <c r="E112" s="47" t="e">
        <f>IF(ISBLANK($B112),"0",(VLOOKUP($B112,'Food List'!$B$3:$I$59,6,FALSE)*$E29))</f>
        <v>#N/A</v>
      </c>
      <c r="F112" s="47" t="e">
        <f>IF(ISBLANK($B112),"0",(VLOOKUP($B112,'Food List'!$B$3:$I$59,7,FALSE)*$E29))</f>
        <v>#N/A</v>
      </c>
      <c r="G112" s="2"/>
      <c r="H112" s="47" t="e">
        <f>IF(ISBLANK($B112),"0",(VLOOKUP($B112,'Food List'!$B$3:$I$59,8,FALSE)*$E29))</f>
        <v>#N/A</v>
      </c>
      <c r="I112" s="2"/>
      <c r="J112" s="2"/>
      <c r="K112" s="2"/>
      <c r="L112" s="2"/>
      <c r="M112" s="49"/>
      <c r="N112" s="54" t="s">
        <v>128</v>
      </c>
      <c r="O112" s="54">
        <v>3.6</v>
      </c>
      <c r="P112" s="50"/>
      <c r="Q112" s="2"/>
      <c r="R112" s="2"/>
      <c r="S112" s="2"/>
      <c r="T112" s="2"/>
      <c r="U112" s="38"/>
      <c r="V112" s="38"/>
      <c r="W112" s="38"/>
      <c r="X112" s="38"/>
      <c r="Y112" s="38"/>
      <c r="Z112" s="38"/>
      <c r="AA112" s="38"/>
      <c r="AB112" s="38"/>
    </row>
    <row r="113" spans="1:28" ht="14.25" hidden="1" customHeight="1" x14ac:dyDescent="0.2">
      <c r="A113" s="39"/>
      <c r="B113" s="53">
        <f t="shared" si="23"/>
        <v>0</v>
      </c>
      <c r="C113" s="47" t="e">
        <f>IF(ISBLANK($B113),"0",(VLOOKUP($B113,'Food List'!$B$3:$I$59,4,FALSE)*$E30))</f>
        <v>#N/A</v>
      </c>
      <c r="D113" s="47" t="e">
        <f>IF(ISBLANK($B113),"0",(VLOOKUP($B113,'Food List'!$B$3:$I$59,5,FALSE)*$E30))</f>
        <v>#N/A</v>
      </c>
      <c r="E113" s="47" t="e">
        <f>IF(ISBLANK($B113),"0",(VLOOKUP($B113,'Food List'!$B$3:$I$59,6,FALSE)*$E30))</f>
        <v>#N/A</v>
      </c>
      <c r="F113" s="47" t="e">
        <f>IF(ISBLANK($B113),"0",(VLOOKUP($B113,'Food List'!$B$3:$I$59,7,FALSE)*$E30))</f>
        <v>#N/A</v>
      </c>
      <c r="G113" s="2"/>
      <c r="H113" s="47" t="e">
        <f>IF(ISBLANK($B113),"0",(VLOOKUP($B113,'Food List'!$B$3:$I$59,8,FALSE)*$E30))</f>
        <v>#N/A</v>
      </c>
      <c r="I113" s="2"/>
      <c r="J113" s="2"/>
      <c r="K113" s="2"/>
      <c r="L113" s="2"/>
      <c r="M113" s="49"/>
      <c r="N113" s="54" t="s">
        <v>129</v>
      </c>
      <c r="O113" s="54">
        <v>3.4285714285714399</v>
      </c>
      <c r="P113" s="50"/>
      <c r="Q113" s="2"/>
      <c r="R113" s="2"/>
      <c r="S113" s="2"/>
      <c r="T113" s="2"/>
      <c r="U113" s="38"/>
      <c r="V113" s="38"/>
      <c r="W113" s="38"/>
      <c r="X113" s="38"/>
      <c r="Y113" s="38"/>
      <c r="Z113" s="38"/>
      <c r="AA113" s="38"/>
      <c r="AB113" s="38"/>
    </row>
    <row r="114" spans="1:28" ht="14.25" hidden="1" customHeight="1" x14ac:dyDescent="0.2">
      <c r="A114" s="39"/>
      <c r="B114" s="53">
        <f t="shared" si="23"/>
        <v>0</v>
      </c>
      <c r="C114" s="47" t="e">
        <f>IF(ISBLANK($B114),"0",(VLOOKUP($B114,'Food List'!$B$3:$I$59,4,FALSE)*$E31))</f>
        <v>#N/A</v>
      </c>
      <c r="D114" s="47" t="e">
        <f>IF(ISBLANK($B114),"0",(VLOOKUP($B114,'Food List'!$B$3:$I$59,5,FALSE)*$E31))</f>
        <v>#N/A</v>
      </c>
      <c r="E114" s="47" t="e">
        <f>IF(ISBLANK($B114),"0",(VLOOKUP($B114,'Food List'!$B$3:$I$59,6,FALSE)*$E31))</f>
        <v>#N/A</v>
      </c>
      <c r="F114" s="47" t="e">
        <f>IF(ISBLANK($B114),"0",(VLOOKUP($B114,'Food List'!$B$3:$I$59,7,FALSE)*$E31))</f>
        <v>#N/A</v>
      </c>
      <c r="G114" s="2"/>
      <c r="H114" s="47" t="e">
        <f>IF(ISBLANK($B114),"0",(VLOOKUP($B114,'Food List'!$B$3:$I$59,8,FALSE)*$E31))</f>
        <v>#N/A</v>
      </c>
      <c r="I114" s="2"/>
      <c r="J114" s="2"/>
      <c r="K114" s="2"/>
      <c r="L114" s="2"/>
      <c r="M114" s="49"/>
      <c r="N114" s="54" t="s">
        <v>130</v>
      </c>
      <c r="O114" s="54">
        <v>2.98571428571428</v>
      </c>
      <c r="P114" s="50"/>
      <c r="Q114" s="2"/>
      <c r="R114" s="2"/>
      <c r="S114" s="2"/>
      <c r="T114" s="2"/>
      <c r="U114" s="38"/>
      <c r="V114" s="38"/>
      <c r="W114" s="38"/>
      <c r="X114" s="38"/>
      <c r="Y114" s="38"/>
      <c r="Z114" s="38"/>
      <c r="AA114" s="38"/>
      <c r="AB114" s="38"/>
    </row>
    <row r="115" spans="1:28" ht="14.25" hidden="1" customHeight="1" x14ac:dyDescent="0.2">
      <c r="A115" s="39"/>
      <c r="B115" s="53">
        <f t="shared" si="23"/>
        <v>0</v>
      </c>
      <c r="C115" s="47" t="e">
        <f>IF(ISBLANK($B115),"0",(VLOOKUP($B115,'Food List'!$B$3:$I$59,4,FALSE)*$E32))</f>
        <v>#N/A</v>
      </c>
      <c r="D115" s="47" t="e">
        <f>IF(ISBLANK($B115),"0",(VLOOKUP($B115,'Food List'!$B$3:$I$59,5,FALSE)*$E32))</f>
        <v>#N/A</v>
      </c>
      <c r="E115" s="47" t="e">
        <f>IF(ISBLANK($B115),"0",(VLOOKUP($B115,'Food List'!$B$3:$I$59,6,FALSE)*$E32))</f>
        <v>#N/A</v>
      </c>
      <c r="F115" s="47" t="e">
        <f>IF(ISBLANK($B115),"0",(VLOOKUP($B115,'Food List'!$B$3:$I$59,7,FALSE)*$E32))</f>
        <v>#N/A</v>
      </c>
      <c r="G115" s="2"/>
      <c r="H115" s="47" t="e">
        <f>IF(ISBLANK($B115),"0",(VLOOKUP($B115,'Food List'!$B$3:$I$59,8,FALSE)*$E32))</f>
        <v>#N/A</v>
      </c>
      <c r="I115" s="2"/>
      <c r="J115" s="2"/>
      <c r="K115" s="2"/>
      <c r="L115" s="2"/>
      <c r="M115" s="49"/>
      <c r="N115" s="54" t="s">
        <v>131</v>
      </c>
      <c r="O115" s="54">
        <v>2.5714285714285601</v>
      </c>
      <c r="P115" s="50"/>
      <c r="Q115" s="2"/>
      <c r="R115" s="2"/>
      <c r="S115" s="2"/>
      <c r="T115" s="2"/>
      <c r="U115" s="38"/>
      <c r="V115" s="38"/>
      <c r="W115" s="38"/>
      <c r="X115" s="38"/>
      <c r="Y115" s="38"/>
      <c r="Z115" s="38"/>
      <c r="AA115" s="38"/>
      <c r="AB115" s="38"/>
    </row>
    <row r="116" spans="1:28" ht="14.25" hidden="1" customHeight="1" x14ac:dyDescent="0.2">
      <c r="A116" s="39"/>
      <c r="B116" s="53">
        <f t="shared" si="23"/>
        <v>0</v>
      </c>
      <c r="C116" s="47" t="e">
        <f>IF(ISBLANK($B116),"0",(VLOOKUP($B116,'Food List'!$B$3:$I$59,4,FALSE)*$E33))</f>
        <v>#N/A</v>
      </c>
      <c r="D116" s="47" t="e">
        <f>IF(ISBLANK($B116),"0",(VLOOKUP($B116,'Food List'!$B$3:$I$59,5,FALSE)*$E33))</f>
        <v>#N/A</v>
      </c>
      <c r="E116" s="47" t="e">
        <f>IF(ISBLANK($B116),"0",(VLOOKUP($B116,'Food List'!$B$3:$I$59,6,FALSE)*$E33))</f>
        <v>#N/A</v>
      </c>
      <c r="F116" s="47" t="e">
        <f>IF(ISBLANK($B116),"0",(VLOOKUP($B116,'Food List'!$B$3:$I$59,7,FALSE)*$E33))</f>
        <v>#N/A</v>
      </c>
      <c r="G116" s="2"/>
      <c r="H116" s="47" t="e">
        <f>IF(ISBLANK($B116),"0",(VLOOKUP($B116,'Food List'!$B$3:$I$59,8,FALSE)*$E33))</f>
        <v>#N/A</v>
      </c>
      <c r="I116" s="2"/>
      <c r="J116" s="2"/>
      <c r="K116" s="2"/>
      <c r="L116" s="2"/>
      <c r="M116" s="49"/>
      <c r="N116" s="54" t="s">
        <v>132</v>
      </c>
      <c r="O116" s="54">
        <v>2.4285714285714199</v>
      </c>
      <c r="P116" s="50"/>
      <c r="Q116" s="2"/>
      <c r="R116" s="2"/>
      <c r="S116" s="2"/>
      <c r="T116" s="2"/>
      <c r="U116" s="38"/>
      <c r="V116" s="38"/>
      <c r="W116" s="38"/>
      <c r="X116" s="38"/>
      <c r="Y116" s="38"/>
      <c r="Z116" s="38"/>
      <c r="AA116" s="38"/>
      <c r="AB116" s="38"/>
    </row>
    <row r="117" spans="1:28" ht="14.25" hidden="1" customHeight="1" x14ac:dyDescent="0.2">
      <c r="A117" s="39"/>
      <c r="B117" s="53">
        <f t="shared" si="23"/>
        <v>0</v>
      </c>
      <c r="C117" s="47" t="e">
        <f>IF(ISBLANK($B117),"0",(VLOOKUP($B117,'Food List'!$B$3:$I$59,4,FALSE)*$E34))</f>
        <v>#N/A</v>
      </c>
      <c r="D117" s="47" t="e">
        <f>IF(ISBLANK($B117),"0",(VLOOKUP($B117,'Food List'!$B$3:$I$59,5,FALSE)*$E34))</f>
        <v>#N/A</v>
      </c>
      <c r="E117" s="47" t="e">
        <f>IF(ISBLANK($B117),"0",(VLOOKUP($B117,'Food List'!$B$3:$I$59,6,FALSE)*$E34))</f>
        <v>#N/A</v>
      </c>
      <c r="F117" s="47" t="e">
        <f>IF(ISBLANK($B117),"0",(VLOOKUP($B117,'Food List'!$B$3:$I$59,7,FALSE)*$E34))</f>
        <v>#N/A</v>
      </c>
      <c r="G117" s="2"/>
      <c r="H117" s="47" t="e">
        <f>IF(ISBLANK($B117),"0",(VLOOKUP($B117,'Food List'!$B$3:$I$59,8,FALSE)*$E34))</f>
        <v>#N/A</v>
      </c>
      <c r="I117" s="2"/>
      <c r="J117" s="2"/>
      <c r="K117" s="2"/>
      <c r="L117" s="2"/>
      <c r="M117" s="49"/>
      <c r="N117" s="54" t="s">
        <v>133</v>
      </c>
      <c r="O117" s="54">
        <v>2.2857142857142798</v>
      </c>
      <c r="P117" s="50"/>
      <c r="Q117" s="2"/>
      <c r="R117" s="2"/>
      <c r="S117" s="2"/>
      <c r="T117" s="2"/>
      <c r="U117" s="38"/>
      <c r="V117" s="38"/>
      <c r="W117" s="38"/>
      <c r="X117" s="38"/>
      <c r="Y117" s="38"/>
      <c r="Z117" s="38"/>
      <c r="AA117" s="38"/>
      <c r="AB117" s="38"/>
    </row>
    <row r="118" spans="1:28" ht="14.25" hidden="1" customHeight="1" x14ac:dyDescent="0.2">
      <c r="A118" s="39"/>
      <c r="B118" s="53">
        <f t="shared" si="23"/>
        <v>0</v>
      </c>
      <c r="C118" s="47" t="e">
        <f>IF(ISBLANK($B118),"0",(VLOOKUP($B118,'Food List'!$B$3:$I$59,4,FALSE)*$E35))</f>
        <v>#N/A</v>
      </c>
      <c r="D118" s="47" t="e">
        <f>IF(ISBLANK($B118),"0",(VLOOKUP($B118,'Food List'!$B$3:$I$59,5,FALSE)*$E35))</f>
        <v>#N/A</v>
      </c>
      <c r="E118" s="47" t="e">
        <f>IF(ISBLANK($B118),"0",(VLOOKUP($B118,'Food List'!$B$3:$I$59,6,FALSE)*$E35))</f>
        <v>#N/A</v>
      </c>
      <c r="F118" s="47" t="e">
        <f>IF(ISBLANK($B118),"0",(VLOOKUP($B118,'Food List'!$B$3:$I$59,7,FALSE)*$E35))</f>
        <v>#N/A</v>
      </c>
      <c r="G118" s="2"/>
      <c r="H118" s="47" t="e">
        <f>IF(ISBLANK($B118),"0",(VLOOKUP($B118,'Food List'!$B$3:$I$59,8,FALSE)*$E35))</f>
        <v>#N/A</v>
      </c>
      <c r="I118" s="2"/>
      <c r="J118" s="2"/>
      <c r="K118" s="2"/>
      <c r="L118" s="2"/>
      <c r="M118" s="49"/>
      <c r="N118" s="54" t="s">
        <v>134</v>
      </c>
      <c r="O118" s="54">
        <v>1.9285714285714299</v>
      </c>
      <c r="P118" s="50"/>
      <c r="Q118" s="2"/>
      <c r="R118" s="2"/>
      <c r="S118" s="2"/>
      <c r="T118" s="2"/>
      <c r="U118" s="38"/>
      <c r="V118" s="38"/>
      <c r="W118" s="38"/>
      <c r="X118" s="38"/>
      <c r="Y118" s="38"/>
      <c r="Z118" s="38"/>
      <c r="AA118" s="38"/>
      <c r="AB118" s="38"/>
    </row>
    <row r="119" spans="1:28" ht="14.25" hidden="1" customHeight="1" x14ac:dyDescent="0.2">
      <c r="A119" s="39"/>
      <c r="B119" s="52" t="e">
        <f>[1]Master!B36</f>
        <v>#REF!</v>
      </c>
      <c r="C119" s="47"/>
      <c r="D119" s="47"/>
      <c r="E119" s="47"/>
      <c r="F119" s="47"/>
      <c r="G119" s="2"/>
      <c r="H119" s="47"/>
      <c r="I119" s="2"/>
      <c r="J119" s="2"/>
      <c r="K119" s="2"/>
      <c r="L119" s="2"/>
      <c r="M119" s="49"/>
      <c r="N119" s="54" t="s">
        <v>135</v>
      </c>
      <c r="O119" s="54">
        <v>1.6</v>
      </c>
      <c r="P119" s="50"/>
      <c r="Q119" s="2"/>
      <c r="R119" s="2"/>
      <c r="S119" s="2"/>
      <c r="T119" s="2"/>
      <c r="U119" s="38"/>
      <c r="V119" s="38"/>
      <c r="W119" s="38"/>
      <c r="X119" s="38"/>
      <c r="Y119" s="38"/>
      <c r="Z119" s="38"/>
      <c r="AA119" s="38"/>
      <c r="AB119" s="38"/>
    </row>
    <row r="120" spans="1:28" ht="14.25" hidden="1" customHeight="1" x14ac:dyDescent="0.2">
      <c r="A120" s="39"/>
      <c r="B120" s="40" t="s">
        <v>136</v>
      </c>
      <c r="C120" s="41" t="str">
        <f>'Food List'!$E$2</f>
        <v>Calories</v>
      </c>
      <c r="D120" s="41" t="str">
        <f>'Food List'!$F$2</f>
        <v>Fat</v>
      </c>
      <c r="E120" s="41" t="str">
        <f>'Food List'!$G$2</f>
        <v>Carbs</v>
      </c>
      <c r="F120" s="41" t="str">
        <f>'Food List'!$H$2</f>
        <v>Fiber</v>
      </c>
      <c r="G120" s="2"/>
      <c r="H120" s="40" t="s">
        <v>56</v>
      </c>
      <c r="I120" s="2"/>
      <c r="J120" s="2"/>
      <c r="K120" s="2"/>
      <c r="L120" s="2"/>
      <c r="M120" s="49"/>
      <c r="N120" s="54" t="s">
        <v>137</v>
      </c>
      <c r="O120" s="54">
        <v>1.3928571428571399</v>
      </c>
      <c r="P120" s="50"/>
      <c r="Q120" s="2"/>
      <c r="R120" s="2"/>
      <c r="S120" s="2"/>
      <c r="T120" s="2"/>
      <c r="U120" s="38"/>
      <c r="V120" s="38"/>
      <c r="W120" s="38"/>
      <c r="X120" s="38"/>
      <c r="Y120" s="38"/>
      <c r="Z120" s="38"/>
      <c r="AA120" s="38"/>
      <c r="AB120" s="38"/>
    </row>
    <row r="121" spans="1:28" ht="14.25" hidden="1" customHeight="1" x14ac:dyDescent="0.2">
      <c r="A121" s="39"/>
      <c r="B121" s="52" t="e">
        <f>[1]Master!B40</f>
        <v>#REF!</v>
      </c>
      <c r="C121" s="48" t="e">
        <f t="shared" ref="C121:F121" si="24">SUM(C122:C133)</f>
        <v>#N/A</v>
      </c>
      <c r="D121" s="48" t="e">
        <f t="shared" si="24"/>
        <v>#N/A</v>
      </c>
      <c r="E121" s="48" t="e">
        <f t="shared" si="24"/>
        <v>#N/A</v>
      </c>
      <c r="F121" s="48" t="e">
        <f t="shared" si="24"/>
        <v>#N/A</v>
      </c>
      <c r="G121" s="2"/>
      <c r="H121" s="48" t="e">
        <f>SUM(H122:H133)</f>
        <v>#N/A</v>
      </c>
      <c r="I121" s="2"/>
      <c r="J121" s="2"/>
      <c r="K121" s="2"/>
      <c r="L121" s="2"/>
      <c r="M121" s="49"/>
      <c r="N121" s="54" t="s">
        <v>138</v>
      </c>
      <c r="O121" s="54">
        <v>1.2</v>
      </c>
      <c r="P121" s="50"/>
      <c r="Q121" s="2"/>
      <c r="R121" s="2"/>
      <c r="S121" s="2"/>
      <c r="T121" s="2"/>
      <c r="U121" s="38"/>
      <c r="V121" s="38"/>
      <c r="W121" s="38"/>
      <c r="X121" s="38"/>
      <c r="Y121" s="38"/>
      <c r="Z121" s="38"/>
      <c r="AA121" s="38"/>
      <c r="AB121" s="38"/>
    </row>
    <row r="122" spans="1:28" ht="14.25" hidden="1" customHeight="1" x14ac:dyDescent="0.2">
      <c r="A122" s="39"/>
      <c r="B122" s="53">
        <f t="shared" ref="B122:B133" si="25">H24</f>
        <v>0</v>
      </c>
      <c r="C122" s="47" t="e">
        <f>IF(ISBLANK($B122),"0",(VLOOKUP($B122,'Food List'!$B$3:$I$59,4,FALSE)*$K24))</f>
        <v>#N/A</v>
      </c>
      <c r="D122" s="47" t="e">
        <f>IF(ISBLANK($B122),"0",(VLOOKUP($B122,'Food List'!$B$3:$I$59,5,FALSE)*$K24))</f>
        <v>#N/A</v>
      </c>
      <c r="E122" s="47" t="e">
        <f>IF(ISBLANK($B122),"0",(VLOOKUP($B122,'Food List'!$B$3:$I$59,6,FALSE)*$K24))</f>
        <v>#N/A</v>
      </c>
      <c r="F122" s="47" t="e">
        <f>IF(ISBLANK($B122),"0",(VLOOKUP($B122,'Food List'!$B$3:$I$59,7,FALSE)*$K24))</f>
        <v>#N/A</v>
      </c>
      <c r="G122" s="2"/>
      <c r="H122" s="47" t="e">
        <f>IF(ISBLANK($B122),"0",(VLOOKUP($B122,'Food List'!$B$3:$I$59,8,FALSE)*$K24))</f>
        <v>#N/A</v>
      </c>
      <c r="I122" s="2"/>
      <c r="J122" s="2"/>
      <c r="K122" s="2"/>
      <c r="L122" s="2"/>
      <c r="M122" s="49"/>
      <c r="N122" s="54" t="s">
        <v>139</v>
      </c>
      <c r="O122" s="54">
        <v>0.94285714285713995</v>
      </c>
      <c r="P122" s="50"/>
      <c r="Q122" s="2"/>
      <c r="R122" s="2"/>
      <c r="S122" s="2"/>
      <c r="T122" s="2"/>
      <c r="U122" s="38"/>
      <c r="V122" s="38"/>
      <c r="W122" s="38"/>
      <c r="X122" s="38"/>
      <c r="Y122" s="38"/>
      <c r="Z122" s="38"/>
      <c r="AA122" s="38"/>
      <c r="AB122" s="38"/>
    </row>
    <row r="123" spans="1:28" ht="14.25" hidden="1" customHeight="1" x14ac:dyDescent="0.2">
      <c r="A123" s="39"/>
      <c r="B123" s="53">
        <f t="shared" si="25"/>
        <v>0</v>
      </c>
      <c r="C123" s="47" t="e">
        <f>IF(ISBLANK($B123),"0",(VLOOKUP($B123,'Food List'!$B$3:$I$59,4,FALSE)*$K25))</f>
        <v>#N/A</v>
      </c>
      <c r="D123" s="47" t="e">
        <f>IF(ISBLANK($B123),"0",(VLOOKUP($B123,'Food List'!$B$3:$I$59,5,FALSE)*$K25))</f>
        <v>#N/A</v>
      </c>
      <c r="E123" s="47" t="e">
        <f>IF(ISBLANK($B123),"0",(VLOOKUP($B123,'Food List'!$B$3:$I$59,6,FALSE)*$K25))</f>
        <v>#N/A</v>
      </c>
      <c r="F123" s="47" t="e">
        <f>IF(ISBLANK($B123),"0",(VLOOKUP($B123,'Food List'!$B$3:$I$59,7,FALSE)*$K25))</f>
        <v>#N/A</v>
      </c>
      <c r="G123" s="2"/>
      <c r="H123" s="47" t="e">
        <f>IF(ISBLANK($B123),"0",(VLOOKUP($B123,'Food List'!$B$3:$I$59,8,FALSE)*$K25))</f>
        <v>#N/A</v>
      </c>
      <c r="I123" s="2"/>
      <c r="J123" s="2"/>
      <c r="K123" s="2"/>
      <c r="L123" s="2"/>
      <c r="M123" s="49"/>
      <c r="N123" s="54" t="s">
        <v>140</v>
      </c>
      <c r="O123" s="54">
        <v>0.85714285714285998</v>
      </c>
      <c r="P123" s="50"/>
      <c r="Q123" s="2"/>
      <c r="R123" s="2"/>
      <c r="S123" s="2"/>
      <c r="T123" s="2"/>
      <c r="U123" s="38"/>
      <c r="V123" s="38"/>
      <c r="W123" s="38"/>
      <c r="X123" s="38"/>
      <c r="Y123" s="38"/>
      <c r="Z123" s="38"/>
      <c r="AA123" s="38"/>
      <c r="AB123" s="38"/>
    </row>
    <row r="124" spans="1:28" ht="14.25" hidden="1" customHeight="1" x14ac:dyDescent="0.2">
      <c r="A124" s="39"/>
      <c r="B124" s="53">
        <f t="shared" si="25"/>
        <v>0</v>
      </c>
      <c r="C124" s="47" t="e">
        <f>IF(ISBLANK($B124),"0",(VLOOKUP($B124,'Food List'!$B$3:$I$59,4,FALSE)*$K26))</f>
        <v>#N/A</v>
      </c>
      <c r="D124" s="47" t="e">
        <f>IF(ISBLANK($B124),"0",(VLOOKUP($B124,'Food List'!$B$3:$I$59,5,FALSE)*$K26))</f>
        <v>#N/A</v>
      </c>
      <c r="E124" s="47" t="e">
        <f>IF(ISBLANK($B124),"0",(VLOOKUP($B124,'Food List'!$B$3:$I$59,6,FALSE)*$K26))</f>
        <v>#N/A</v>
      </c>
      <c r="F124" s="47" t="e">
        <f>IF(ISBLANK($B124),"0",(VLOOKUP($B124,'Food List'!$B$3:$I$59,7,FALSE)*$K26))</f>
        <v>#N/A</v>
      </c>
      <c r="G124" s="2"/>
      <c r="H124" s="47" t="e">
        <f>IF(ISBLANK($B124),"0",(VLOOKUP($B124,'Food List'!$B$3:$I$59,8,FALSE)*$K26))</f>
        <v>#N/A</v>
      </c>
      <c r="I124" s="2"/>
      <c r="J124" s="2"/>
      <c r="K124" s="2"/>
      <c r="L124" s="2"/>
      <c r="M124" s="49"/>
      <c r="N124" s="54" t="s">
        <v>141</v>
      </c>
      <c r="O124" s="54">
        <v>0.64285714285714002</v>
      </c>
      <c r="P124" s="50"/>
      <c r="Q124" s="2"/>
      <c r="R124" s="2"/>
      <c r="S124" s="2"/>
      <c r="T124" s="2"/>
      <c r="U124" s="38"/>
      <c r="V124" s="38"/>
      <c r="W124" s="38"/>
      <c r="X124" s="38"/>
      <c r="Y124" s="38"/>
      <c r="Z124" s="38"/>
      <c r="AA124" s="38"/>
      <c r="AB124" s="38"/>
    </row>
    <row r="125" spans="1:28" ht="14.25" hidden="1" customHeight="1" x14ac:dyDescent="0.2">
      <c r="A125" s="39"/>
      <c r="B125" s="53">
        <f t="shared" si="25"/>
        <v>0</v>
      </c>
      <c r="C125" s="47" t="e">
        <f>IF(ISBLANK($B125),"0",(VLOOKUP($B125,'Food List'!$B$3:$I$59,4,FALSE)*$K27))</f>
        <v>#N/A</v>
      </c>
      <c r="D125" s="47" t="e">
        <f>IF(ISBLANK($B125),"0",(VLOOKUP($B125,'Food List'!$B$3:$I$59,5,FALSE)*$K27))</f>
        <v>#N/A</v>
      </c>
      <c r="E125" s="47" t="e">
        <f>IF(ISBLANK($B125),"0",(VLOOKUP($B125,'Food List'!$B$3:$I$59,6,FALSE)*$K27))</f>
        <v>#N/A</v>
      </c>
      <c r="F125" s="47" t="e">
        <f>IF(ISBLANK($B125),"0",(VLOOKUP($B125,'Food List'!$B$3:$I$59,7,FALSE)*$K27))</f>
        <v>#N/A</v>
      </c>
      <c r="G125" s="2"/>
      <c r="H125" s="47" t="e">
        <f>IF(ISBLANK($B125),"0",(VLOOKUP($B125,'Food List'!$B$3:$I$59,8,FALSE)*$K27))</f>
        <v>#N/A</v>
      </c>
      <c r="I125" s="2"/>
      <c r="J125" s="2"/>
      <c r="K125" s="2"/>
      <c r="L125" s="2"/>
      <c r="M125" s="49"/>
      <c r="N125" s="54" t="s">
        <v>142</v>
      </c>
      <c r="O125" s="54">
        <v>0.57142857142856995</v>
      </c>
      <c r="P125" s="50"/>
      <c r="Q125" s="2"/>
      <c r="R125" s="2"/>
      <c r="S125" s="2"/>
      <c r="T125" s="2"/>
      <c r="U125" s="38"/>
      <c r="V125" s="38"/>
      <c r="W125" s="38"/>
      <c r="X125" s="38"/>
      <c r="Y125" s="38"/>
      <c r="Z125" s="38"/>
      <c r="AA125" s="38"/>
      <c r="AB125" s="38"/>
    </row>
    <row r="126" spans="1:28" ht="14.25" hidden="1" customHeight="1" x14ac:dyDescent="0.2">
      <c r="A126" s="39"/>
      <c r="B126" s="53">
        <f t="shared" si="25"/>
        <v>0</v>
      </c>
      <c r="C126" s="47" t="e">
        <f>IF(ISBLANK($B126),"0",(VLOOKUP($B126,'Food List'!$B$3:$I$59,4,FALSE)*$K28))</f>
        <v>#N/A</v>
      </c>
      <c r="D126" s="47" t="e">
        <f>IF(ISBLANK($B126),"0",(VLOOKUP($B126,'Food List'!$B$3:$I$59,5,FALSE)*$K28))</f>
        <v>#N/A</v>
      </c>
      <c r="E126" s="47" t="e">
        <f>IF(ISBLANK($B126),"0",(VLOOKUP($B126,'Food List'!$B$3:$I$59,6,FALSE)*$K28))</f>
        <v>#N/A</v>
      </c>
      <c r="F126" s="47" t="e">
        <f>IF(ISBLANK($B126),"0",(VLOOKUP($B126,'Food List'!$B$3:$I$59,7,FALSE)*$K28))</f>
        <v>#N/A</v>
      </c>
      <c r="G126" s="2"/>
      <c r="H126" s="47" t="e">
        <f>IF(ISBLANK($B126),"0",(VLOOKUP($B126,'Food List'!$B$3:$I$59,8,FALSE)*$K28))</f>
        <v>#N/A</v>
      </c>
      <c r="I126" s="2"/>
      <c r="J126" s="2"/>
      <c r="K126" s="2"/>
      <c r="L126" s="2"/>
      <c r="M126" s="49"/>
      <c r="N126" s="54" t="s">
        <v>143</v>
      </c>
      <c r="O126" s="54">
        <v>0.4</v>
      </c>
      <c r="P126" s="50"/>
      <c r="Q126" s="2"/>
      <c r="R126" s="2"/>
      <c r="S126" s="2"/>
      <c r="T126" s="2"/>
      <c r="U126" s="38"/>
      <c r="V126" s="38"/>
      <c r="W126" s="38"/>
      <c r="X126" s="38"/>
      <c r="Y126" s="38"/>
      <c r="Z126" s="38"/>
      <c r="AA126" s="38"/>
      <c r="AB126" s="38"/>
    </row>
    <row r="127" spans="1:28" ht="14.25" hidden="1" customHeight="1" x14ac:dyDescent="0.2">
      <c r="A127" s="39"/>
      <c r="B127" s="53">
        <f t="shared" si="25"/>
        <v>0</v>
      </c>
      <c r="C127" s="47" t="e">
        <f>IF(ISBLANK($B127),"0",(VLOOKUP($B127,'Food List'!$B$3:$I$59,4,FALSE)*$K29))</f>
        <v>#N/A</v>
      </c>
      <c r="D127" s="47" t="e">
        <f>IF(ISBLANK($B127),"0",(VLOOKUP($B127,'Food List'!$B$3:$I$59,5,FALSE)*$K29))</f>
        <v>#N/A</v>
      </c>
      <c r="E127" s="47" t="e">
        <f>IF(ISBLANK($B127),"0",(VLOOKUP($B127,'Food List'!$B$3:$I$59,6,FALSE)*$K29))</f>
        <v>#N/A</v>
      </c>
      <c r="F127" s="47" t="e">
        <f>IF(ISBLANK($B127),"0",(VLOOKUP($B127,'Food List'!$B$3:$I$59,7,FALSE)*$K29))</f>
        <v>#N/A</v>
      </c>
      <c r="G127" s="2"/>
      <c r="H127" s="47" t="e">
        <f>IF(ISBLANK($B127),"0",(VLOOKUP($B127,'Food List'!$B$3:$I$59,8,FALSE)*$K29))</f>
        <v>#N/A</v>
      </c>
      <c r="I127" s="2"/>
      <c r="J127" s="2"/>
      <c r="K127" s="2"/>
      <c r="L127" s="2"/>
      <c r="M127" s="49"/>
      <c r="N127" s="54" t="s">
        <v>144</v>
      </c>
      <c r="O127" s="54">
        <v>0.25714285714286</v>
      </c>
      <c r="P127" s="50"/>
      <c r="Q127" s="2"/>
      <c r="R127" s="2"/>
      <c r="S127" s="2"/>
      <c r="T127" s="2"/>
      <c r="U127" s="38"/>
      <c r="V127" s="38"/>
      <c r="W127" s="38"/>
      <c r="X127" s="38"/>
      <c r="Y127" s="38"/>
      <c r="Z127" s="38"/>
      <c r="AA127" s="38"/>
      <c r="AB127" s="38"/>
    </row>
    <row r="128" spans="1:28" ht="14.25" hidden="1" customHeight="1" x14ac:dyDescent="0.2">
      <c r="A128" s="39"/>
      <c r="B128" s="53">
        <f t="shared" si="25"/>
        <v>0</v>
      </c>
      <c r="C128" s="47" t="e">
        <f>IF(ISBLANK($B128),"0",(VLOOKUP($B128,'Food List'!$B$3:$I$59,4,FALSE)*$K30))</f>
        <v>#N/A</v>
      </c>
      <c r="D128" s="47" t="e">
        <f>IF(ISBLANK($B128),"0",(VLOOKUP($B128,'Food List'!$B$3:$I$59,5,FALSE)*$K30))</f>
        <v>#N/A</v>
      </c>
      <c r="E128" s="47" t="e">
        <f>IF(ISBLANK($B128),"0",(VLOOKUP($B128,'Food List'!$B$3:$I$59,6,FALSE)*$K30))</f>
        <v>#N/A</v>
      </c>
      <c r="F128" s="47" t="e">
        <f>IF(ISBLANK($B128),"0",(VLOOKUP($B128,'Food List'!$B$3:$I$59,7,FALSE)*$K30))</f>
        <v>#N/A</v>
      </c>
      <c r="G128" s="2"/>
      <c r="H128" s="47" t="e">
        <f>IF(ISBLANK($B128),"0",(VLOOKUP($B128,'Food List'!$B$3:$I$59,8,FALSE)*$K30))</f>
        <v>#N/A</v>
      </c>
      <c r="I128" s="2"/>
      <c r="J128" s="2"/>
      <c r="K128" s="2"/>
      <c r="L128" s="2"/>
      <c r="M128" s="49"/>
      <c r="N128" s="54" t="s">
        <v>145</v>
      </c>
      <c r="O128" s="54">
        <v>0.21428571428571</v>
      </c>
      <c r="P128" s="50"/>
      <c r="Q128" s="2"/>
      <c r="R128" s="2"/>
      <c r="S128" s="2"/>
      <c r="T128" s="2"/>
      <c r="U128" s="38"/>
      <c r="V128" s="38"/>
      <c r="W128" s="38"/>
      <c r="X128" s="38"/>
      <c r="Y128" s="38"/>
      <c r="Z128" s="38"/>
      <c r="AA128" s="38"/>
      <c r="AB128" s="38"/>
    </row>
    <row r="129" spans="1:28" ht="14.25" hidden="1" customHeight="1" x14ac:dyDescent="0.2">
      <c r="A129" s="39"/>
      <c r="B129" s="53">
        <f t="shared" si="25"/>
        <v>0</v>
      </c>
      <c r="C129" s="47" t="e">
        <f>IF(ISBLANK($B129),"0",(VLOOKUP($B129,'Food List'!$B$3:$I$59,4,FALSE)*$K31))</f>
        <v>#N/A</v>
      </c>
      <c r="D129" s="47" t="e">
        <f>IF(ISBLANK($B129),"0",(VLOOKUP($B129,'Food List'!$B$3:$I$59,5,FALSE)*$K31))</f>
        <v>#N/A</v>
      </c>
      <c r="E129" s="47" t="e">
        <f>IF(ISBLANK($B129),"0",(VLOOKUP($B129,'Food List'!$B$3:$I$59,6,FALSE)*$K31))</f>
        <v>#N/A</v>
      </c>
      <c r="F129" s="47" t="e">
        <f>IF(ISBLANK($B129),"0",(VLOOKUP($B129,'Food List'!$B$3:$I$59,7,FALSE)*$K31))</f>
        <v>#N/A</v>
      </c>
      <c r="G129" s="2"/>
      <c r="H129" s="47" t="e">
        <f>IF(ISBLANK($B129),"0",(VLOOKUP($B129,'Food List'!$B$3:$I$59,8,FALSE)*$K31))</f>
        <v>#N/A</v>
      </c>
      <c r="I129" s="2"/>
      <c r="J129" s="2"/>
      <c r="K129" s="2"/>
      <c r="L129" s="2"/>
      <c r="M129" s="49"/>
      <c r="N129" s="54" t="s">
        <v>146</v>
      </c>
      <c r="O129" s="54">
        <v>0.11428571428570999</v>
      </c>
      <c r="P129" s="50"/>
      <c r="Q129" s="2"/>
      <c r="R129" s="2"/>
      <c r="S129" s="2"/>
      <c r="T129" s="2"/>
      <c r="U129" s="38"/>
      <c r="V129" s="38"/>
      <c r="W129" s="38"/>
      <c r="X129" s="38"/>
      <c r="Y129" s="38"/>
      <c r="Z129" s="38"/>
      <c r="AA129" s="38"/>
      <c r="AB129" s="38"/>
    </row>
    <row r="130" spans="1:28" ht="14.25" hidden="1" customHeight="1" x14ac:dyDescent="0.2">
      <c r="A130" s="39"/>
      <c r="B130" s="53">
        <f t="shared" si="25"/>
        <v>0</v>
      </c>
      <c r="C130" s="47" t="e">
        <f>IF(ISBLANK($B130),"0",(VLOOKUP($B130,'Food List'!$B$3:$I$59,4,FALSE)*$K32))</f>
        <v>#N/A</v>
      </c>
      <c r="D130" s="47" t="e">
        <f>IF(ISBLANK($B130),"0",(VLOOKUP($B130,'Food List'!$B$3:$I$59,5,FALSE)*$K32))</f>
        <v>#N/A</v>
      </c>
      <c r="E130" s="47" t="e">
        <f>IF(ISBLANK($B130),"0",(VLOOKUP($B130,'Food List'!$B$3:$I$59,6,FALSE)*$K32))</f>
        <v>#N/A</v>
      </c>
      <c r="F130" s="47" t="e">
        <f>IF(ISBLANK($B130),"0",(VLOOKUP($B130,'Food List'!$B$3:$I$59,7,FALSE)*$K32))</f>
        <v>#N/A</v>
      </c>
      <c r="G130" s="2"/>
      <c r="H130" s="47" t="e">
        <f>IF(ISBLANK($B130),"0",(VLOOKUP($B130,'Food List'!$B$3:$I$59,8,FALSE)*$K32))</f>
        <v>#N/A</v>
      </c>
      <c r="I130" s="2"/>
      <c r="J130" s="2"/>
      <c r="K130" s="2"/>
      <c r="L130" s="2"/>
      <c r="M130" s="49"/>
      <c r="N130" s="54" t="s">
        <v>147</v>
      </c>
      <c r="O130" s="54">
        <v>8.5714285714286007E-2</v>
      </c>
      <c r="P130" s="50"/>
      <c r="Q130" s="2"/>
      <c r="R130" s="2"/>
      <c r="S130" s="2"/>
      <c r="T130" s="2"/>
      <c r="U130" s="38"/>
      <c r="V130" s="38"/>
      <c r="W130" s="38"/>
      <c r="X130" s="38"/>
      <c r="Y130" s="38"/>
      <c r="Z130" s="38"/>
      <c r="AA130" s="38"/>
      <c r="AB130" s="38"/>
    </row>
    <row r="131" spans="1:28" ht="14.25" hidden="1" customHeight="1" x14ac:dyDescent="0.2">
      <c r="A131" s="39"/>
      <c r="B131" s="53">
        <f t="shared" si="25"/>
        <v>0</v>
      </c>
      <c r="C131" s="47" t="e">
        <f>IF(ISBLANK($B131),"0",(VLOOKUP($B131,'Food List'!$B$3:$I$59,4,FALSE)*$K33))</f>
        <v>#N/A</v>
      </c>
      <c r="D131" s="47" t="e">
        <f>IF(ISBLANK($B131),"0",(VLOOKUP($B131,'Food List'!$B$3:$I$59,5,FALSE)*$K33))</f>
        <v>#N/A</v>
      </c>
      <c r="E131" s="47" t="e">
        <f>IF(ISBLANK($B131),"0",(VLOOKUP($B131,'Food List'!$B$3:$I$59,6,FALSE)*$K33))</f>
        <v>#N/A</v>
      </c>
      <c r="F131" s="47" t="e">
        <f>IF(ISBLANK($B131),"0",(VLOOKUP($B131,'Food List'!$B$3:$I$59,7,FALSE)*$K33))</f>
        <v>#N/A</v>
      </c>
      <c r="G131" s="2"/>
      <c r="H131" s="47" t="e">
        <f>IF(ISBLANK($B131),"0",(VLOOKUP($B131,'Food List'!$B$3:$I$59,8,FALSE)*$K33))</f>
        <v>#N/A</v>
      </c>
      <c r="I131" s="2"/>
      <c r="J131" s="2"/>
      <c r="K131" s="2"/>
      <c r="L131" s="2"/>
      <c r="M131" s="49"/>
      <c r="N131" s="54" t="s">
        <v>148</v>
      </c>
      <c r="O131" s="54">
        <v>2.8571428571429001E-2</v>
      </c>
      <c r="P131" s="50"/>
      <c r="Q131" s="2"/>
      <c r="R131" s="2"/>
      <c r="S131" s="2"/>
      <c r="T131" s="2"/>
      <c r="U131" s="38"/>
      <c r="V131" s="38"/>
      <c r="W131" s="38"/>
      <c r="X131" s="38"/>
      <c r="Y131" s="38"/>
      <c r="Z131" s="38"/>
      <c r="AA131" s="38"/>
      <c r="AB131" s="38"/>
    </row>
    <row r="132" spans="1:28" ht="14.25" hidden="1" customHeight="1" x14ac:dyDescent="0.2">
      <c r="A132" s="39"/>
      <c r="B132" s="53">
        <f t="shared" si="25"/>
        <v>0</v>
      </c>
      <c r="C132" s="47" t="e">
        <f>IF(ISBLANK($B132),"0",(VLOOKUP($B132,'Food List'!$B$3:$I$59,4,FALSE)*$K34))</f>
        <v>#N/A</v>
      </c>
      <c r="D132" s="47" t="e">
        <f>IF(ISBLANK($B132),"0",(VLOOKUP($B132,'Food List'!$B$3:$I$59,5,FALSE)*$K34))</f>
        <v>#N/A</v>
      </c>
      <c r="E132" s="47" t="e">
        <f>IF(ISBLANK($B132),"0",(VLOOKUP($B132,'Food List'!$B$3:$I$59,6,FALSE)*$K34))</f>
        <v>#N/A</v>
      </c>
      <c r="F132" s="47" t="e">
        <f>IF(ISBLANK($B132),"0",(VLOOKUP($B132,'Food List'!$B$3:$I$59,7,FALSE)*$K34))</f>
        <v>#N/A</v>
      </c>
      <c r="G132" s="2"/>
      <c r="H132" s="47" t="e">
        <f>IF(ISBLANK($B132),"0",(VLOOKUP($B132,'Food List'!$B$3:$I$59,8,FALSE)*$K34))</f>
        <v>#N/A</v>
      </c>
      <c r="I132" s="2"/>
      <c r="J132" s="2"/>
      <c r="K132" s="2"/>
      <c r="L132" s="2"/>
      <c r="M132" s="2"/>
      <c r="N132" s="56"/>
      <c r="O132" s="56"/>
      <c r="P132" s="2"/>
      <c r="Q132" s="2"/>
      <c r="R132" s="2"/>
      <c r="S132" s="2"/>
      <c r="T132" s="2"/>
      <c r="U132" s="38"/>
      <c r="V132" s="38"/>
      <c r="W132" s="38"/>
      <c r="X132" s="38"/>
      <c r="Y132" s="38"/>
      <c r="Z132" s="38"/>
      <c r="AA132" s="38"/>
      <c r="AB132" s="38"/>
    </row>
    <row r="133" spans="1:28" ht="14.25" hidden="1" customHeight="1" x14ac:dyDescent="0.2">
      <c r="A133" s="39"/>
      <c r="B133" s="53">
        <f t="shared" si="25"/>
        <v>0</v>
      </c>
      <c r="C133" s="47" t="e">
        <f>IF(ISBLANK($B133),"0",(VLOOKUP($B133,'Food List'!$B$3:$I$59,4,FALSE)*$K35))</f>
        <v>#N/A</v>
      </c>
      <c r="D133" s="47" t="e">
        <f>IF(ISBLANK($B133),"0",(VLOOKUP($B133,'Food List'!$B$3:$I$59,5,FALSE)*$K35))</f>
        <v>#N/A</v>
      </c>
      <c r="E133" s="47" t="e">
        <f>IF(ISBLANK($B133),"0",(VLOOKUP($B133,'Food List'!$B$3:$I$59,6,FALSE)*$K35))</f>
        <v>#N/A</v>
      </c>
      <c r="F133" s="47" t="e">
        <f>IF(ISBLANK($B133),"0",(VLOOKUP($B133,'Food List'!$B$3:$I$59,7,FALSE)*$K35))</f>
        <v>#N/A</v>
      </c>
      <c r="G133" s="2"/>
      <c r="H133" s="47" t="e">
        <f>IF(ISBLANK($B133),"0",(VLOOKUP($B133,'Food List'!$B$3:$I$59,8,FALSE)*$K35))</f>
        <v>#N/A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38"/>
      <c r="V133" s="38"/>
      <c r="W133" s="38"/>
      <c r="X133" s="38"/>
      <c r="Y133" s="38"/>
      <c r="Z133" s="38"/>
      <c r="AA133" s="38"/>
      <c r="AB133" s="38"/>
    </row>
    <row r="134" spans="1:28" ht="14.25" hidden="1" customHeight="1" x14ac:dyDescent="0.2">
      <c r="A134" s="39"/>
      <c r="B134" s="52" t="e">
        <f>[1]Master!H36</f>
        <v>#REF!</v>
      </c>
      <c r="C134" s="47"/>
      <c r="D134" s="47"/>
      <c r="E134" s="47"/>
      <c r="F134" s="47"/>
      <c r="G134" s="2"/>
      <c r="H134" s="47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38"/>
      <c r="V134" s="38"/>
      <c r="W134" s="38"/>
      <c r="X134" s="38"/>
      <c r="Y134" s="38"/>
      <c r="Z134" s="38"/>
      <c r="AA134" s="38"/>
      <c r="AB134" s="38"/>
    </row>
    <row r="135" spans="1:28" ht="14.25" hidden="1" customHeight="1" x14ac:dyDescent="0.2">
      <c r="A135" s="39"/>
      <c r="B135" s="40" t="s">
        <v>149</v>
      </c>
      <c r="C135" s="41" t="str">
        <f>'Food List'!$E$2</f>
        <v>Calories</v>
      </c>
      <c r="D135" s="41" t="str">
        <f>'Food List'!$F$2</f>
        <v>Fat</v>
      </c>
      <c r="E135" s="41" t="str">
        <f>'Food List'!$G$2</f>
        <v>Carbs</v>
      </c>
      <c r="F135" s="41" t="str">
        <f>'Food List'!$H$2</f>
        <v>Fiber</v>
      </c>
      <c r="G135" s="2"/>
      <c r="H135" s="40" t="s">
        <v>56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38"/>
      <c r="V135" s="38"/>
      <c r="W135" s="38"/>
      <c r="X135" s="38"/>
      <c r="Y135" s="38"/>
      <c r="Z135" s="38"/>
      <c r="AA135" s="38"/>
      <c r="AB135" s="38"/>
    </row>
    <row r="136" spans="1:28" ht="14.25" hidden="1" customHeight="1" x14ac:dyDescent="0.2">
      <c r="A136" s="39"/>
      <c r="B136" s="47" t="e">
        <f>[1]Master!H40</f>
        <v>#REF!</v>
      </c>
      <c r="C136" s="48" t="e">
        <f t="shared" ref="C136:F136" si="26">SUM(C137:C148)</f>
        <v>#N/A</v>
      </c>
      <c r="D136" s="48" t="e">
        <f t="shared" si="26"/>
        <v>#N/A</v>
      </c>
      <c r="E136" s="48" t="e">
        <f t="shared" si="26"/>
        <v>#N/A</v>
      </c>
      <c r="F136" s="48" t="e">
        <f t="shared" si="26"/>
        <v>#N/A</v>
      </c>
      <c r="G136" s="2"/>
      <c r="H136" s="48" t="e">
        <f>SUM(H137:H148)</f>
        <v>#N/A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38"/>
      <c r="V136" s="38"/>
      <c r="W136" s="38"/>
      <c r="X136" s="38"/>
      <c r="Y136" s="38"/>
      <c r="Z136" s="38"/>
      <c r="AA136" s="38"/>
      <c r="AB136" s="38"/>
    </row>
    <row r="137" spans="1:28" ht="14.25" hidden="1" customHeight="1" x14ac:dyDescent="0.2">
      <c r="A137" s="39"/>
      <c r="B137" s="51">
        <f t="shared" ref="B137:B148" si="27">N24</f>
        <v>0</v>
      </c>
      <c r="C137" s="47" t="e">
        <f>IF(ISBLANK($B137),"0",(VLOOKUP($B137,'Food List'!$B$3:$I$59,4,FALSE)*$Q24))</f>
        <v>#N/A</v>
      </c>
      <c r="D137" s="47" t="e">
        <f>IF(ISBLANK($B137),"0",(VLOOKUP($B137,'Food List'!$B$3:$I$59,5,FALSE)*$Q24))</f>
        <v>#N/A</v>
      </c>
      <c r="E137" s="47" t="e">
        <f>IF(ISBLANK($B137),"0",(VLOOKUP($B137,'Food List'!$B$3:$I$59,6,FALSE)*$Q24))</f>
        <v>#N/A</v>
      </c>
      <c r="F137" s="47" t="e">
        <f>IF(ISBLANK($B137),"0",(VLOOKUP($B137,'Food List'!$B$3:$I$59,7,FALSE)*$Q24))</f>
        <v>#N/A</v>
      </c>
      <c r="G137" s="2"/>
      <c r="H137" s="47" t="e">
        <f>IF(ISBLANK($B137),"0",(VLOOKUP($B137,'Food List'!$B$3:$I$59,8,FALSE)*$Q24))</f>
        <v>#N/A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38"/>
      <c r="V137" s="38"/>
      <c r="W137" s="38"/>
      <c r="X137" s="38"/>
      <c r="Y137" s="38"/>
      <c r="Z137" s="38"/>
      <c r="AA137" s="38"/>
      <c r="AB137" s="38"/>
    </row>
    <row r="138" spans="1:28" ht="14.25" hidden="1" customHeight="1" x14ac:dyDescent="0.2">
      <c r="A138" s="39"/>
      <c r="B138" s="51">
        <f t="shared" si="27"/>
        <v>0</v>
      </c>
      <c r="C138" s="47" t="e">
        <f>IF(ISBLANK($B138),"0",(VLOOKUP($B138,'Food List'!$B$3:$I$59,4,FALSE)*$Q25))</f>
        <v>#N/A</v>
      </c>
      <c r="D138" s="47" t="e">
        <f>IF(ISBLANK($B138),"0",(VLOOKUP($B138,'Food List'!$B$3:$I$59,5,FALSE)*$Q25))</f>
        <v>#N/A</v>
      </c>
      <c r="E138" s="47" t="e">
        <f>IF(ISBLANK($B138),"0",(VLOOKUP($B138,'Food List'!$B$3:$I$59,6,FALSE)*$Q25))</f>
        <v>#N/A</v>
      </c>
      <c r="F138" s="47" t="e">
        <f>IF(ISBLANK($B138),"0",(VLOOKUP($B138,'Food List'!$B$3:$I$59,7,FALSE)*$Q25))</f>
        <v>#N/A</v>
      </c>
      <c r="G138" s="2"/>
      <c r="H138" s="47" t="e">
        <f>IF(ISBLANK($B138),"0",(VLOOKUP($B138,'Food List'!$B$3:$I$59,8,FALSE)*$Q25))</f>
        <v>#N/A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38"/>
      <c r="V138" s="38"/>
      <c r="W138" s="38"/>
      <c r="X138" s="38"/>
      <c r="Y138" s="38"/>
      <c r="Z138" s="38"/>
      <c r="AA138" s="38"/>
      <c r="AB138" s="38"/>
    </row>
    <row r="139" spans="1:28" ht="14.25" hidden="1" customHeight="1" x14ac:dyDescent="0.2">
      <c r="A139" s="39"/>
      <c r="B139" s="51">
        <f t="shared" si="27"/>
        <v>0</v>
      </c>
      <c r="C139" s="47" t="e">
        <f>IF(ISBLANK($B139),"0",(VLOOKUP($B139,'Food List'!$B$3:$I$59,4,FALSE)*$Q26))</f>
        <v>#N/A</v>
      </c>
      <c r="D139" s="47" t="e">
        <f>IF(ISBLANK($B139),"0",(VLOOKUP($B139,'Food List'!$B$3:$I$59,5,FALSE)*$Q26))</f>
        <v>#N/A</v>
      </c>
      <c r="E139" s="47" t="e">
        <f>IF(ISBLANK($B139),"0",(VLOOKUP($B139,'Food List'!$B$3:$I$59,6,FALSE)*$Q26))</f>
        <v>#N/A</v>
      </c>
      <c r="F139" s="47" t="e">
        <f>IF(ISBLANK($B139),"0",(VLOOKUP($B139,'Food List'!$B$3:$I$59,7,FALSE)*$Q26))</f>
        <v>#N/A</v>
      </c>
      <c r="G139" s="2"/>
      <c r="H139" s="47" t="e">
        <f>IF(ISBLANK($B139),"0",(VLOOKUP($B139,'Food List'!$B$3:$I$59,8,FALSE)*$Q26))</f>
        <v>#N/A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38"/>
      <c r="V139" s="38"/>
      <c r="W139" s="38"/>
      <c r="X139" s="38"/>
      <c r="Y139" s="38"/>
      <c r="Z139" s="38"/>
      <c r="AA139" s="38"/>
      <c r="AB139" s="38"/>
    </row>
    <row r="140" spans="1:28" ht="14.25" hidden="1" customHeight="1" x14ac:dyDescent="0.2">
      <c r="A140" s="39"/>
      <c r="B140" s="51">
        <f t="shared" si="27"/>
        <v>0</v>
      </c>
      <c r="C140" s="47" t="e">
        <f>IF(ISBLANK($B140),"0",(VLOOKUP($B140,'Food List'!$B$3:$I$59,4,FALSE)*$Q27))</f>
        <v>#N/A</v>
      </c>
      <c r="D140" s="47" t="e">
        <f>IF(ISBLANK($B140),"0",(VLOOKUP($B140,'Food List'!$B$3:$I$59,5,FALSE)*$Q27))</f>
        <v>#N/A</v>
      </c>
      <c r="E140" s="47" t="e">
        <f>IF(ISBLANK($B140),"0",(VLOOKUP($B140,'Food List'!$B$3:$I$59,6,FALSE)*$Q27))</f>
        <v>#N/A</v>
      </c>
      <c r="F140" s="47" t="e">
        <f>IF(ISBLANK($B140),"0",(VLOOKUP($B140,'Food List'!$B$3:$I$59,7,FALSE)*$Q27))</f>
        <v>#N/A</v>
      </c>
      <c r="G140" s="2"/>
      <c r="H140" s="47" t="e">
        <f>IF(ISBLANK($B140),"0",(VLOOKUP($B140,'Food List'!$B$3:$I$59,8,FALSE)*$Q27))</f>
        <v>#N/A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38"/>
      <c r="V140" s="38"/>
      <c r="W140" s="38"/>
      <c r="X140" s="38"/>
      <c r="Y140" s="38"/>
      <c r="Z140" s="38"/>
      <c r="AA140" s="38"/>
      <c r="AB140" s="38"/>
    </row>
    <row r="141" spans="1:28" ht="14.25" hidden="1" customHeight="1" x14ac:dyDescent="0.2">
      <c r="A141" s="39"/>
      <c r="B141" s="51">
        <f t="shared" si="27"/>
        <v>0</v>
      </c>
      <c r="C141" s="47" t="e">
        <f>IF(ISBLANK($B141),"0",(VLOOKUP($B141,'Food List'!$B$3:$I$59,4,FALSE)*$Q28))</f>
        <v>#N/A</v>
      </c>
      <c r="D141" s="47" t="e">
        <f>IF(ISBLANK($B141),"0",(VLOOKUP($B141,'Food List'!$B$3:$I$59,5,FALSE)*$Q28))</f>
        <v>#N/A</v>
      </c>
      <c r="E141" s="47" t="e">
        <f>IF(ISBLANK($B141),"0",(VLOOKUP($B141,'Food List'!$B$3:$I$59,6,FALSE)*$Q28))</f>
        <v>#N/A</v>
      </c>
      <c r="F141" s="47" t="e">
        <f>IF(ISBLANK($B141),"0",(VLOOKUP($B141,'Food List'!$B$3:$I$59,7,FALSE)*$Q28))</f>
        <v>#N/A</v>
      </c>
      <c r="G141" s="2"/>
      <c r="H141" s="47" t="e">
        <f>IF(ISBLANK($B141),"0",(VLOOKUP($B141,'Food List'!$B$3:$I$59,8,FALSE)*$Q28))</f>
        <v>#N/A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57"/>
      <c r="Z141" s="58"/>
      <c r="AA141" s="59"/>
      <c r="AB141" s="57"/>
    </row>
    <row r="142" spans="1:28" ht="14.25" hidden="1" customHeight="1" x14ac:dyDescent="0.2">
      <c r="A142" s="39"/>
      <c r="B142" s="51">
        <f t="shared" si="27"/>
        <v>0</v>
      </c>
      <c r="C142" s="47" t="e">
        <f>IF(ISBLANK($B142),"0",(VLOOKUP($B142,'Food List'!$B$3:$I$59,4,FALSE)*$Q29))</f>
        <v>#N/A</v>
      </c>
      <c r="D142" s="47" t="e">
        <f>IF(ISBLANK($B142),"0",(VLOOKUP($B142,'Food List'!$B$3:$I$59,5,FALSE)*$Q29))</f>
        <v>#N/A</v>
      </c>
      <c r="E142" s="47" t="e">
        <f>IF(ISBLANK($B142),"0",(VLOOKUP($B142,'Food List'!$B$3:$I$59,6,FALSE)*$Q29))</f>
        <v>#N/A</v>
      </c>
      <c r="F142" s="47" t="e">
        <f>IF(ISBLANK($B142),"0",(VLOOKUP($B142,'Food List'!$B$3:$I$59,7,FALSE)*$Q29))</f>
        <v>#N/A</v>
      </c>
      <c r="G142" s="2"/>
      <c r="H142" s="47" t="e">
        <f>IF(ISBLANK($B142),"0",(VLOOKUP($B142,'Food List'!$B$3:$I$59,8,FALSE)*$Q29))</f>
        <v>#N/A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57"/>
      <c r="Z142" s="58"/>
      <c r="AA142" s="59"/>
      <c r="AB142" s="57"/>
    </row>
    <row r="143" spans="1:28" ht="14.25" hidden="1" customHeight="1" x14ac:dyDescent="0.2">
      <c r="A143" s="39"/>
      <c r="B143" s="51">
        <f t="shared" si="27"/>
        <v>0</v>
      </c>
      <c r="C143" s="47" t="e">
        <f>IF(ISBLANK($B143),"0",(VLOOKUP($B143,'Food List'!$B$3:$I$59,4,FALSE)*$Q30))</f>
        <v>#N/A</v>
      </c>
      <c r="D143" s="47" t="e">
        <f>IF(ISBLANK($B143),"0",(VLOOKUP($B143,'Food List'!$B$3:$I$59,5,FALSE)*$Q30))</f>
        <v>#N/A</v>
      </c>
      <c r="E143" s="47" t="e">
        <f>IF(ISBLANK($B143),"0",(VLOOKUP($B143,'Food List'!$B$3:$I$59,6,FALSE)*$Q30))</f>
        <v>#N/A</v>
      </c>
      <c r="F143" s="47" t="e">
        <f>IF(ISBLANK($B143),"0",(VLOOKUP($B143,'Food List'!$B$3:$I$59,7,FALSE)*$Q30))</f>
        <v>#N/A</v>
      </c>
      <c r="G143" s="2"/>
      <c r="H143" s="47" t="e">
        <f>IF(ISBLANK($B143),"0",(VLOOKUP($B143,'Food List'!$B$3:$I$59,8,FALSE)*$Q30))</f>
        <v>#N/A</v>
      </c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57"/>
      <c r="Z143" s="58"/>
      <c r="AA143" s="59"/>
      <c r="AB143" s="57"/>
    </row>
    <row r="144" spans="1:28" ht="14.25" hidden="1" customHeight="1" x14ac:dyDescent="0.2">
      <c r="A144" s="39"/>
      <c r="B144" s="51">
        <f t="shared" si="27"/>
        <v>0</v>
      </c>
      <c r="C144" s="47" t="e">
        <f>IF(ISBLANK($B144),"0",(VLOOKUP($B144,'Food List'!$B$3:$I$59,4,FALSE)*$Q31))</f>
        <v>#N/A</v>
      </c>
      <c r="D144" s="47" t="e">
        <f>IF(ISBLANK($B144),"0",(VLOOKUP($B144,'Food List'!$B$3:$I$59,5,FALSE)*$Q31))</f>
        <v>#N/A</v>
      </c>
      <c r="E144" s="47" t="e">
        <f>IF(ISBLANK($B144),"0",(VLOOKUP($B144,'Food List'!$B$3:$I$59,6,FALSE)*$Q31))</f>
        <v>#N/A</v>
      </c>
      <c r="F144" s="47" t="e">
        <f>IF(ISBLANK($B144),"0",(VLOOKUP($B144,'Food List'!$B$3:$I$59,7,FALSE)*$Q31))</f>
        <v>#N/A</v>
      </c>
      <c r="G144" s="2"/>
      <c r="H144" s="47" t="e">
        <f>IF(ISBLANK($B144),"0",(VLOOKUP($B144,'Food List'!$B$3:$I$59,8,FALSE)*$Q31))</f>
        <v>#N/A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57"/>
      <c r="Z144" s="58"/>
      <c r="AA144" s="59"/>
      <c r="AB144" s="57"/>
    </row>
    <row r="145" spans="1:28" ht="14.25" hidden="1" customHeight="1" x14ac:dyDescent="0.2">
      <c r="A145" s="39"/>
      <c r="B145" s="51">
        <f t="shared" si="27"/>
        <v>0</v>
      </c>
      <c r="C145" s="47" t="e">
        <f>IF(ISBLANK($B145),"0",(VLOOKUP($B145,'Food List'!$B$3:$I$59,4,FALSE)*$Q32))</f>
        <v>#N/A</v>
      </c>
      <c r="D145" s="47" t="e">
        <f>IF(ISBLANK($B145),"0",(VLOOKUP($B145,'Food List'!$B$3:$I$59,5,FALSE)*$Q32))</f>
        <v>#N/A</v>
      </c>
      <c r="E145" s="47" t="e">
        <f>IF(ISBLANK($B145),"0",(VLOOKUP($B145,'Food List'!$B$3:$I$59,6,FALSE)*$Q32))</f>
        <v>#N/A</v>
      </c>
      <c r="F145" s="47" t="e">
        <f>IF(ISBLANK($B145),"0",(VLOOKUP($B145,'Food List'!$B$3:$I$59,7,FALSE)*$Q32))</f>
        <v>#N/A</v>
      </c>
      <c r="G145" s="2"/>
      <c r="H145" s="47" t="e">
        <f>IF(ISBLANK($B145),"0",(VLOOKUP($B145,'Food List'!$B$3:$I$59,8,FALSE)*$Q32))</f>
        <v>#N/A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57"/>
      <c r="Z145" s="58"/>
      <c r="AA145" s="59"/>
      <c r="AB145" s="57"/>
    </row>
    <row r="146" spans="1:28" ht="14.25" hidden="1" customHeight="1" x14ac:dyDescent="0.2">
      <c r="A146" s="39"/>
      <c r="B146" s="51">
        <f t="shared" si="27"/>
        <v>0</v>
      </c>
      <c r="C146" s="47" t="e">
        <f>IF(ISBLANK($B146),"0",(VLOOKUP($B146,'Food List'!$B$3:$I$59,4,FALSE)*$Q33))</f>
        <v>#N/A</v>
      </c>
      <c r="D146" s="47" t="e">
        <f>IF(ISBLANK($B146),"0",(VLOOKUP($B146,'Food List'!$B$3:$I$59,5,FALSE)*$Q33))</f>
        <v>#N/A</v>
      </c>
      <c r="E146" s="47" t="e">
        <f>IF(ISBLANK($B146),"0",(VLOOKUP($B146,'Food List'!$B$3:$I$59,6,FALSE)*$Q33))</f>
        <v>#N/A</v>
      </c>
      <c r="F146" s="47" t="e">
        <f>IF(ISBLANK($B146),"0",(VLOOKUP($B146,'Food List'!$B$3:$I$59,7,FALSE)*$Q33))</f>
        <v>#N/A</v>
      </c>
      <c r="G146" s="2"/>
      <c r="H146" s="47" t="e">
        <f>IF(ISBLANK($B146),"0",(VLOOKUP($B146,'Food List'!$B$3:$I$59,8,FALSE)*$Q33))</f>
        <v>#N/A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57"/>
      <c r="Z146" s="58"/>
      <c r="AA146" s="59"/>
      <c r="AB146" s="57"/>
    </row>
    <row r="147" spans="1:28" ht="14.25" hidden="1" customHeight="1" x14ac:dyDescent="0.2">
      <c r="A147" s="39"/>
      <c r="B147" s="51">
        <f t="shared" si="27"/>
        <v>0</v>
      </c>
      <c r="C147" s="47" t="e">
        <f>IF(ISBLANK($B147),"0",(VLOOKUP($B147,'Food List'!$B$3:$I$59,4,FALSE)*$Q34))</f>
        <v>#N/A</v>
      </c>
      <c r="D147" s="47" t="e">
        <f>IF(ISBLANK($B147),"0",(VLOOKUP($B147,'Food List'!$B$3:$I$59,5,FALSE)*$Q34))</f>
        <v>#N/A</v>
      </c>
      <c r="E147" s="47" t="e">
        <f>IF(ISBLANK($B147),"0",(VLOOKUP($B147,'Food List'!$B$3:$I$59,6,FALSE)*$Q34))</f>
        <v>#N/A</v>
      </c>
      <c r="F147" s="47" t="e">
        <f>IF(ISBLANK($B147),"0",(VLOOKUP($B147,'Food List'!$B$3:$I$59,7,FALSE)*$Q34))</f>
        <v>#N/A</v>
      </c>
      <c r="G147" s="2"/>
      <c r="H147" s="47" t="e">
        <f>IF(ISBLANK($B147),"0",(VLOOKUP($B147,'Food List'!$B$3:$I$59,8,FALSE)*$Q34))</f>
        <v>#N/A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57"/>
      <c r="Z147" s="58"/>
      <c r="AA147" s="59"/>
      <c r="AB147" s="57"/>
    </row>
    <row r="148" spans="1:28" ht="14.25" hidden="1" customHeight="1" x14ac:dyDescent="0.2">
      <c r="A148" s="39"/>
      <c r="B148" s="51">
        <f t="shared" si="27"/>
        <v>0</v>
      </c>
      <c r="C148" s="47" t="e">
        <f>IF(ISBLANK($B148),"0",(VLOOKUP($B148,'Food List'!$B$3:$I$59,4,FALSE)*$Q35))</f>
        <v>#N/A</v>
      </c>
      <c r="D148" s="47" t="e">
        <f>IF(ISBLANK($B148),"0",(VLOOKUP($B148,'Food List'!$B$3:$I$59,5,FALSE)*$Q35))</f>
        <v>#N/A</v>
      </c>
      <c r="E148" s="47" t="e">
        <f>IF(ISBLANK($B148),"0",(VLOOKUP($B148,'Food List'!$B$3:$I$59,6,FALSE)*$Q35))</f>
        <v>#N/A</v>
      </c>
      <c r="F148" s="47" t="e">
        <f>IF(ISBLANK($B148),"0",(VLOOKUP($B148,'Food List'!$B$3:$I$59,7,FALSE)*$Q35))</f>
        <v>#N/A</v>
      </c>
      <c r="G148" s="2"/>
      <c r="H148" s="47" t="e">
        <f>IF(ISBLANK($B148),"0",(VLOOKUP($B148,'Food List'!$B$3:$I$59,8,FALSE)*$Q35))</f>
        <v>#N/A</v>
      </c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57"/>
      <c r="Z148" s="58"/>
      <c r="AA148" s="59"/>
      <c r="AB148" s="57"/>
    </row>
    <row r="149" spans="1:28" ht="14.25" hidden="1" customHeight="1" x14ac:dyDescent="0.2">
      <c r="A149" s="39"/>
      <c r="B149" s="60" t="s">
        <v>26</v>
      </c>
      <c r="C149" s="61" t="str">
        <f>'Food List'!$E$2</f>
        <v>Calories</v>
      </c>
      <c r="D149" s="61" t="str">
        <f>'Food List'!$F$2</f>
        <v>Fat</v>
      </c>
      <c r="E149" s="61" t="str">
        <f>'Food List'!$G$2</f>
        <v>Carbs</v>
      </c>
      <c r="F149" s="61" t="str">
        <f>'Food List'!$H$2</f>
        <v>Fiber</v>
      </c>
      <c r="G149" s="62" t="str">
        <f t="shared" ref="G149:G152" si="28">H149</f>
        <v>Prot.</v>
      </c>
      <c r="H149" s="60" t="s">
        <v>56</v>
      </c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57"/>
      <c r="Z149" s="58"/>
      <c r="AA149" s="59"/>
      <c r="AB149" s="57"/>
    </row>
    <row r="150" spans="1:28" ht="14.25" hidden="1" customHeight="1" x14ac:dyDescent="0.2">
      <c r="B150" s="63"/>
      <c r="C150" s="64" t="e">
        <f t="shared" ref="C150:F150" si="29">(((((C136+C121)+C106)+C91)+C76)+C61)+C46</f>
        <v>#N/A</v>
      </c>
      <c r="D150" s="64" t="e">
        <f t="shared" si="29"/>
        <v>#N/A</v>
      </c>
      <c r="E150" s="64" t="e">
        <f t="shared" si="29"/>
        <v>#N/A</v>
      </c>
      <c r="F150" s="65" t="e">
        <f t="shared" si="29"/>
        <v>#N/A</v>
      </c>
      <c r="G150" s="62" t="e">
        <f t="shared" si="28"/>
        <v>#N/A</v>
      </c>
      <c r="H150" s="66" t="e">
        <f>(((((H136+H121)+H106)+H91)+H76)+H61)+H46</f>
        <v>#N/A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57"/>
      <c r="Z150" s="58"/>
      <c r="AA150" s="59"/>
      <c r="AB150" s="57"/>
    </row>
    <row r="151" spans="1:28" ht="14.25" hidden="1" customHeight="1" x14ac:dyDescent="0.2">
      <c r="A151" s="39"/>
      <c r="B151" s="60" t="s">
        <v>150</v>
      </c>
      <c r="C151" s="61" t="str">
        <f>'Food List'!$E$2</f>
        <v>Calories</v>
      </c>
      <c r="D151" s="61" t="str">
        <f>'Food List'!$F$2</f>
        <v>Fat</v>
      </c>
      <c r="E151" s="61" t="str">
        <f>'Food List'!$G$2</f>
        <v>Carbs</v>
      </c>
      <c r="F151" s="61" t="str">
        <f>'Food List'!$H$2</f>
        <v>Fiber</v>
      </c>
      <c r="G151" s="62" t="str">
        <f t="shared" si="28"/>
        <v>Prot.</v>
      </c>
      <c r="H151" s="60" t="s">
        <v>56</v>
      </c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57"/>
      <c r="Z151" s="58"/>
      <c r="AA151" s="59"/>
      <c r="AB151" s="57"/>
    </row>
    <row r="152" spans="1:28" ht="14.25" hidden="1" customHeight="1" x14ac:dyDescent="0.2">
      <c r="A152" s="39"/>
      <c r="B152" s="67"/>
      <c r="C152" s="68">
        <f>2000*7</f>
        <v>14000</v>
      </c>
      <c r="D152" s="68">
        <f>65*7</f>
        <v>455</v>
      </c>
      <c r="E152" s="68">
        <f>300*7</f>
        <v>2100</v>
      </c>
      <c r="F152" s="68">
        <f>25*7</f>
        <v>175</v>
      </c>
      <c r="G152" s="62">
        <f t="shared" si="28"/>
        <v>350</v>
      </c>
      <c r="H152" s="68">
        <f>50*7</f>
        <v>350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57"/>
      <c r="Z152" s="58"/>
      <c r="AA152" s="59"/>
      <c r="AB152" s="57"/>
    </row>
    <row r="153" spans="1:28" ht="14.25" hidden="1" customHeight="1" x14ac:dyDescent="0.2">
      <c r="A153" s="39"/>
      <c r="B153" s="2"/>
      <c r="C153" s="69"/>
      <c r="D153" s="69"/>
      <c r="E153" s="69"/>
      <c r="F153" s="69"/>
      <c r="G153" s="2"/>
      <c r="H153" s="69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57"/>
      <c r="Z153" s="58"/>
      <c r="AA153" s="59"/>
      <c r="AB153" s="57"/>
    </row>
  </sheetData>
  <mergeCells count="56">
    <mergeCell ref="I40:K40"/>
    <mergeCell ref="O40:Q40"/>
    <mergeCell ref="O39:Q39"/>
    <mergeCell ref="R46:T46"/>
    <mergeCell ref="P38:R38"/>
    <mergeCell ref="N38:O38"/>
    <mergeCell ref="I39:K39"/>
    <mergeCell ref="J38:L38"/>
    <mergeCell ref="V17:X17"/>
    <mergeCell ref="U18:W18"/>
    <mergeCell ref="T34:AA34"/>
    <mergeCell ref="T35:AA42"/>
    <mergeCell ref="P17:R17"/>
    <mergeCell ref="O19:Q19"/>
    <mergeCell ref="O18:Q18"/>
    <mergeCell ref="T17:U17"/>
    <mergeCell ref="U28:V28"/>
    <mergeCell ref="U19:W19"/>
    <mergeCell ref="N17:O17"/>
    <mergeCell ref="P37:R37"/>
    <mergeCell ref="N37:O37"/>
    <mergeCell ref="N36:Q36"/>
    <mergeCell ref="N16:O16"/>
    <mergeCell ref="T16:U16"/>
    <mergeCell ref="V16:X16"/>
    <mergeCell ref="T15:W15"/>
    <mergeCell ref="P16:R16"/>
    <mergeCell ref="N15:Q15"/>
    <mergeCell ref="B16:C16"/>
    <mergeCell ref="B17:C17"/>
    <mergeCell ref="B15:E15"/>
    <mergeCell ref="D17:F17"/>
    <mergeCell ref="C18:E18"/>
    <mergeCell ref="B37:C37"/>
    <mergeCell ref="B36:E36"/>
    <mergeCell ref="H38:I38"/>
    <mergeCell ref="H37:I37"/>
    <mergeCell ref="C39:E39"/>
    <mergeCell ref="H36:K36"/>
    <mergeCell ref="J37:L37"/>
    <mergeCell ref="C40:E40"/>
    <mergeCell ref="B38:C38"/>
    <mergeCell ref="D38:F38"/>
    <mergeCell ref="D37:F37"/>
    <mergeCell ref="Z2:AA2"/>
    <mergeCell ref="Z8:AA8"/>
    <mergeCell ref="Z14:AA14"/>
    <mergeCell ref="H16:I16"/>
    <mergeCell ref="H15:K15"/>
    <mergeCell ref="J17:L17"/>
    <mergeCell ref="I18:K18"/>
    <mergeCell ref="I19:K19"/>
    <mergeCell ref="H17:I17"/>
    <mergeCell ref="D16:F16"/>
    <mergeCell ref="J16:L16"/>
    <mergeCell ref="C19:E19"/>
  </mergeCells>
  <conditionalFormatting sqref="F18">
    <cfRule type="cellIs" dxfId="13" priority="1" operator="lessThan">
      <formula>0</formula>
    </cfRule>
  </conditionalFormatting>
  <conditionalFormatting sqref="F39">
    <cfRule type="cellIs" dxfId="12" priority="2" operator="lessThan">
      <formula>0</formula>
    </cfRule>
  </conditionalFormatting>
  <conditionalFormatting sqref="L18">
    <cfRule type="cellIs" dxfId="11" priority="3" operator="lessThan">
      <formula>0</formula>
    </cfRule>
  </conditionalFormatting>
  <conditionalFormatting sqref="L39">
    <cfRule type="cellIs" dxfId="10" priority="4" operator="lessThan">
      <formula>0</formula>
    </cfRule>
  </conditionalFormatting>
  <conditionalFormatting sqref="R18">
    <cfRule type="cellIs" dxfId="9" priority="5" operator="lessThan">
      <formula>0</formula>
    </cfRule>
  </conditionalFormatting>
  <conditionalFormatting sqref="R39">
    <cfRule type="cellIs" dxfId="8" priority="6" operator="lessThan">
      <formula>0</formula>
    </cfRule>
  </conditionalFormatting>
  <conditionalFormatting sqref="X18">
    <cfRule type="cellIs" dxfId="7" priority="7" operator="lessThan">
      <formula>0</formula>
    </cfRule>
  </conditionalFormatting>
  <conditionalFormatting sqref="D18">
    <cfRule type="cellIs" dxfId="6" priority="8" operator="lessThan">
      <formula>0</formula>
    </cfRule>
  </conditionalFormatting>
  <conditionalFormatting sqref="D39">
    <cfRule type="cellIs" dxfId="5" priority="9" operator="lessThan">
      <formula>0</formula>
    </cfRule>
  </conditionalFormatting>
  <conditionalFormatting sqref="J18">
    <cfRule type="cellIs" dxfId="4" priority="10" operator="lessThan">
      <formula>0</formula>
    </cfRule>
  </conditionalFormatting>
  <conditionalFormatting sqref="J39">
    <cfRule type="cellIs" dxfId="3" priority="11" operator="lessThan">
      <formula>0</formula>
    </cfRule>
  </conditionalFormatting>
  <conditionalFormatting sqref="P18">
    <cfRule type="cellIs" dxfId="2" priority="12" operator="lessThan">
      <formula>0</formula>
    </cfRule>
  </conditionalFormatting>
  <conditionalFormatting sqref="P39">
    <cfRule type="cellIs" dxfId="1" priority="13" operator="lessThan">
      <formula>0</formula>
    </cfRule>
  </conditionalFormatting>
  <conditionalFormatting sqref="V18">
    <cfRule type="cellIs" dxfId="0" priority="14" operator="lessThan">
      <formula>0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Food List</vt:lpstr>
      <vt:lpstr>Week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2022-05-20T07:56:55Z</cp:lastPrinted>
  <dcterms:created xsi:type="dcterms:W3CDTF">2015-11-22T02:03:57Z</dcterms:created>
  <dcterms:modified xsi:type="dcterms:W3CDTF">2022-06-07T11:45:08Z</dcterms:modified>
</cp:coreProperties>
</file>