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state="hidden" r:id="rId2"/>
  </sheets>
  <definedNames>
    <definedName name="_xlfn.IFERROR" hidden="1">#NAME?</definedName>
    <definedName name="_xlnm.Print_Area" localSheetId="0">'Sheet1'!$A$5:$M$44</definedName>
  </definedNames>
  <calcPr fullCalcOnLoad="1"/>
</workbook>
</file>

<file path=xl/sharedStrings.xml><?xml version="1.0" encoding="utf-8"?>
<sst xmlns="http://schemas.openxmlformats.org/spreadsheetml/2006/main" count="35" uniqueCount="32">
  <si>
    <t>Fixed Cost</t>
  </si>
  <si>
    <t>Revenue</t>
  </si>
  <si>
    <t>Units</t>
  </si>
  <si>
    <t>Total Cost</t>
  </si>
  <si>
    <t>Direct Labor</t>
  </si>
  <si>
    <t>Direct Material</t>
  </si>
  <si>
    <t>Packaging</t>
  </si>
  <si>
    <t>Shipping</t>
  </si>
  <si>
    <t>Other 1</t>
  </si>
  <si>
    <t>Other 2</t>
  </si>
  <si>
    <t>Other 3</t>
  </si>
  <si>
    <t>Payroll</t>
  </si>
  <si>
    <t>Rent</t>
  </si>
  <si>
    <t>Interest on Debt</t>
  </si>
  <si>
    <t>Insurance</t>
  </si>
  <si>
    <t>PP&amp;E Expenses</t>
  </si>
  <si>
    <t>Licenses</t>
  </si>
  <si>
    <t>Utilities</t>
  </si>
  <si>
    <t>Variable Overhead</t>
  </si>
  <si>
    <t>Variable Cost Per Unit</t>
  </si>
  <si>
    <t>Per Unit</t>
  </si>
  <si>
    <t xml:space="preserve">Time Period </t>
  </si>
  <si>
    <t>Expected Unit Sale Price</t>
  </si>
  <si>
    <t>Variable Cost as a % of Total Cost</t>
  </si>
  <si>
    <t>Profit/(Loss) Margin</t>
  </si>
  <si>
    <t>Contribution Margin</t>
  </si>
  <si>
    <t>Contribution Margin Ratio</t>
  </si>
  <si>
    <t>A Variance in Variable Costs Impacts Margin by:</t>
  </si>
  <si>
    <t>Unit Name</t>
  </si>
  <si>
    <t>A 1% Change, Impacts Margin by</t>
  </si>
  <si>
    <t>A 5% Change, Impacts Margin by</t>
  </si>
  <si>
    <t>Quarter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</si>
</sst>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4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Lato"/>
      <family val="2"/>
    </font>
    <font>
      <sz val="9"/>
      <color indexed="8"/>
      <name val="Lato"/>
      <family val="2"/>
    </font>
    <font>
      <b/>
      <sz val="14"/>
      <color indexed="8"/>
      <name val="Lat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Lato"/>
      <family val="2"/>
    </font>
    <font>
      <sz val="9"/>
      <color theme="1"/>
      <name val="Lato"/>
      <family val="2"/>
    </font>
    <font>
      <b/>
      <sz val="14"/>
      <color theme="1"/>
      <name val="Lat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44" fontId="42" fillId="0" borderId="0" xfId="44" applyFont="1" applyAlignment="1">
      <alignment/>
    </xf>
    <xf numFmtId="0" fontId="42" fillId="0" borderId="10" xfId="0" applyFont="1" applyFill="1" applyBorder="1" applyAlignment="1">
      <alignment/>
    </xf>
    <xf numFmtId="44" fontId="42" fillId="0" borderId="10" xfId="44" applyFont="1" applyFill="1" applyBorder="1" applyAlignment="1">
      <alignment/>
    </xf>
    <xf numFmtId="44" fontId="42" fillId="0" borderId="0" xfId="0" applyNumberFormat="1" applyFont="1" applyAlignment="1">
      <alignment/>
    </xf>
    <xf numFmtId="44" fontId="42" fillId="0" borderId="10" xfId="44" applyFont="1" applyFill="1" applyBorder="1" applyAlignment="1">
      <alignment horizontal="right"/>
    </xf>
    <xf numFmtId="10" fontId="42" fillId="0" borderId="0" xfId="57" applyNumberFormat="1" applyFont="1" applyAlignment="1">
      <alignment/>
    </xf>
    <xf numFmtId="0" fontId="42" fillId="0" borderId="10" xfId="0" applyFont="1" applyBorder="1" applyAlignment="1">
      <alignment/>
    </xf>
    <xf numFmtId="44" fontId="42" fillId="0" borderId="10" xfId="44" applyFont="1" applyBorder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165" fontId="42" fillId="0" borderId="10" xfId="42" applyNumberFormat="1" applyFont="1" applyBorder="1" applyAlignment="1">
      <alignment/>
    </xf>
    <xf numFmtId="165" fontId="43" fillId="0" borderId="0" xfId="42" applyNumberFormat="1" applyFont="1" applyAlignment="1">
      <alignment horizontal="center"/>
    </xf>
    <xf numFmtId="44" fontId="43" fillId="0" borderId="0" xfId="44" applyFont="1" applyAlignment="1">
      <alignment horizontal="center"/>
    </xf>
    <xf numFmtId="44" fontId="42" fillId="0" borderId="0" xfId="44" applyFont="1" applyAlignment="1">
      <alignment horizontal="center"/>
    </xf>
    <xf numFmtId="0" fontId="41" fillId="33" borderId="0" xfId="0" applyFont="1" applyFill="1" applyAlignment="1">
      <alignment/>
    </xf>
    <xf numFmtId="44" fontId="41" fillId="33" borderId="0" xfId="44" applyFont="1" applyFill="1" applyAlignment="1">
      <alignment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-0.0085"/>
          <c:w val="0.83775"/>
          <c:h val="0.87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Fixed Cost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Sheet2!$A$2:$A$17</c:f>
              <c:numCache>
                <c:ptCount val="16"/>
                <c:pt idx="0">
                  <c:v>0</c:v>
                </c:pt>
                <c:pt idx="1">
                  <c:v>5667</c:v>
                </c:pt>
                <c:pt idx="2">
                  <c:v>11334</c:v>
                </c:pt>
                <c:pt idx="3">
                  <c:v>17001</c:v>
                </c:pt>
                <c:pt idx="4">
                  <c:v>22668</c:v>
                </c:pt>
                <c:pt idx="5">
                  <c:v>28335</c:v>
                </c:pt>
                <c:pt idx="6">
                  <c:v>34002</c:v>
                </c:pt>
                <c:pt idx="7">
                  <c:v>39669</c:v>
                </c:pt>
                <c:pt idx="8">
                  <c:v>45336</c:v>
                </c:pt>
                <c:pt idx="9">
                  <c:v>51003</c:v>
                </c:pt>
                <c:pt idx="10">
                  <c:v>56670</c:v>
                </c:pt>
                <c:pt idx="11">
                  <c:v>62337</c:v>
                </c:pt>
                <c:pt idx="12">
                  <c:v>68004</c:v>
                </c:pt>
                <c:pt idx="13">
                  <c:v>73671</c:v>
                </c:pt>
                <c:pt idx="14">
                  <c:v>79338</c:v>
                </c:pt>
                <c:pt idx="15">
                  <c:v>85000</c:v>
                </c:pt>
              </c:numCache>
            </c:numRef>
          </c:xVal>
          <c:yVal>
            <c:numRef>
              <c:f>Sheet2!$B$2:$B$17</c:f>
              <c:numCache>
                <c:ptCount val="16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Total Cost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Sheet2!$A$2:$A$17</c:f>
              <c:numCache>
                <c:ptCount val="16"/>
                <c:pt idx="0">
                  <c:v>0</c:v>
                </c:pt>
                <c:pt idx="1">
                  <c:v>5667</c:v>
                </c:pt>
                <c:pt idx="2">
                  <c:v>11334</c:v>
                </c:pt>
                <c:pt idx="3">
                  <c:v>17001</c:v>
                </c:pt>
                <c:pt idx="4">
                  <c:v>22668</c:v>
                </c:pt>
                <c:pt idx="5">
                  <c:v>28335</c:v>
                </c:pt>
                <c:pt idx="6">
                  <c:v>34002</c:v>
                </c:pt>
                <c:pt idx="7">
                  <c:v>39669</c:v>
                </c:pt>
                <c:pt idx="8">
                  <c:v>45336</c:v>
                </c:pt>
                <c:pt idx="9">
                  <c:v>51003</c:v>
                </c:pt>
                <c:pt idx="10">
                  <c:v>56670</c:v>
                </c:pt>
                <c:pt idx="11">
                  <c:v>62337</c:v>
                </c:pt>
                <c:pt idx="12">
                  <c:v>68004</c:v>
                </c:pt>
                <c:pt idx="13">
                  <c:v>73671</c:v>
                </c:pt>
                <c:pt idx="14">
                  <c:v>79338</c:v>
                </c:pt>
                <c:pt idx="15">
                  <c:v>85000</c:v>
                </c:pt>
              </c:numCache>
            </c:numRef>
          </c:xVal>
          <c:yVal>
            <c:numRef>
              <c:f>Sheet2!$C$2:$C$17</c:f>
              <c:numCache>
                <c:ptCount val="16"/>
                <c:pt idx="0">
                  <c:v>100000</c:v>
                </c:pt>
                <c:pt idx="1">
                  <c:v>117001</c:v>
                </c:pt>
                <c:pt idx="2">
                  <c:v>134002</c:v>
                </c:pt>
                <c:pt idx="3">
                  <c:v>151003</c:v>
                </c:pt>
                <c:pt idx="4">
                  <c:v>168004</c:v>
                </c:pt>
                <c:pt idx="5">
                  <c:v>185005</c:v>
                </c:pt>
                <c:pt idx="6">
                  <c:v>202006</c:v>
                </c:pt>
                <c:pt idx="7">
                  <c:v>219007</c:v>
                </c:pt>
                <c:pt idx="8">
                  <c:v>236008</c:v>
                </c:pt>
                <c:pt idx="9">
                  <c:v>253009</c:v>
                </c:pt>
                <c:pt idx="10">
                  <c:v>270010</c:v>
                </c:pt>
                <c:pt idx="11">
                  <c:v>287011</c:v>
                </c:pt>
                <c:pt idx="12">
                  <c:v>304012</c:v>
                </c:pt>
                <c:pt idx="13">
                  <c:v>321013</c:v>
                </c:pt>
                <c:pt idx="14">
                  <c:v>338014</c:v>
                </c:pt>
                <c:pt idx="15">
                  <c:v>355000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Sheet2!$A$2:$A$17</c:f>
              <c:numCache>
                <c:ptCount val="16"/>
                <c:pt idx="0">
                  <c:v>0</c:v>
                </c:pt>
                <c:pt idx="1">
                  <c:v>5667</c:v>
                </c:pt>
                <c:pt idx="2">
                  <c:v>11334</c:v>
                </c:pt>
                <c:pt idx="3">
                  <c:v>17001</c:v>
                </c:pt>
                <c:pt idx="4">
                  <c:v>22668</c:v>
                </c:pt>
                <c:pt idx="5">
                  <c:v>28335</c:v>
                </c:pt>
                <c:pt idx="6">
                  <c:v>34002</c:v>
                </c:pt>
                <c:pt idx="7">
                  <c:v>39669</c:v>
                </c:pt>
                <c:pt idx="8">
                  <c:v>45336</c:v>
                </c:pt>
                <c:pt idx="9">
                  <c:v>51003</c:v>
                </c:pt>
                <c:pt idx="10">
                  <c:v>56670</c:v>
                </c:pt>
                <c:pt idx="11">
                  <c:v>62337</c:v>
                </c:pt>
                <c:pt idx="12">
                  <c:v>68004</c:v>
                </c:pt>
                <c:pt idx="13">
                  <c:v>73671</c:v>
                </c:pt>
                <c:pt idx="14">
                  <c:v>79338</c:v>
                </c:pt>
                <c:pt idx="15">
                  <c:v>85000</c:v>
                </c:pt>
              </c:numCache>
            </c:numRef>
          </c:xVal>
          <c:yVal>
            <c:numRef>
              <c:f>Sheet2!$D$2:$D$17</c:f>
              <c:numCache>
                <c:ptCount val="16"/>
                <c:pt idx="0">
                  <c:v>0</c:v>
                </c:pt>
                <c:pt idx="1">
                  <c:v>34002</c:v>
                </c:pt>
                <c:pt idx="2">
                  <c:v>68004</c:v>
                </c:pt>
                <c:pt idx="3">
                  <c:v>102006</c:v>
                </c:pt>
                <c:pt idx="4">
                  <c:v>136008</c:v>
                </c:pt>
                <c:pt idx="5">
                  <c:v>170010</c:v>
                </c:pt>
                <c:pt idx="6">
                  <c:v>204012</c:v>
                </c:pt>
                <c:pt idx="7">
                  <c:v>238014</c:v>
                </c:pt>
                <c:pt idx="8">
                  <c:v>272016</c:v>
                </c:pt>
                <c:pt idx="9">
                  <c:v>306018</c:v>
                </c:pt>
                <c:pt idx="10">
                  <c:v>340020</c:v>
                </c:pt>
                <c:pt idx="11">
                  <c:v>374022</c:v>
                </c:pt>
                <c:pt idx="12">
                  <c:v>408024</c:v>
                </c:pt>
                <c:pt idx="13">
                  <c:v>442026</c:v>
                </c:pt>
                <c:pt idx="14">
                  <c:v>476028</c:v>
                </c:pt>
                <c:pt idx="15">
                  <c:v>510000</c:v>
                </c:pt>
              </c:numCache>
            </c:numRef>
          </c:yVal>
          <c:smooth val="1"/>
        </c:ser>
        <c:axId val="36128423"/>
        <c:axId val="56720352"/>
      </c:scatterChart>
      <c:valAx>
        <c:axId val="36128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20352"/>
        <c:crosses val="autoZero"/>
        <c:crossBetween val="midCat"/>
        <c:dispUnits/>
      </c:valAx>
      <c:valAx>
        <c:axId val="56720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284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75"/>
          <c:y val="0.3675"/>
          <c:w val="0.10675"/>
          <c:h val="0.2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C3D69B"/>
    </a:soli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66675</xdr:rowOff>
    </xdr:from>
    <xdr:to>
      <xdr:col>12</xdr:col>
      <xdr:colOff>38100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38125" y="4000500"/>
        <a:ext cx="85534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31"/>
  <sheetViews>
    <sheetView showGridLines="0" tabSelected="1" zoomScalePageLayoutView="0" workbookViewId="0" topLeftCell="A1">
      <selection activeCell="G22" sqref="G22"/>
    </sheetView>
  </sheetViews>
  <sheetFormatPr defaultColWidth="9.33203125" defaultRowHeight="12"/>
  <cols>
    <col min="1" max="1" width="5" style="3" customWidth="1"/>
    <col min="2" max="2" width="16.33203125" style="3" customWidth="1"/>
    <col min="3" max="3" width="9.5" style="3" customWidth="1"/>
    <col min="4" max="4" width="16.33203125" style="3" customWidth="1"/>
    <col min="5" max="5" width="5.83203125" style="3" customWidth="1"/>
    <col min="6" max="6" width="16.33203125" style="3" customWidth="1"/>
    <col min="7" max="7" width="12.83203125" style="3" customWidth="1"/>
    <col min="8" max="8" width="16.33203125" style="3" customWidth="1"/>
    <col min="9" max="9" width="5.66015625" style="3" customWidth="1"/>
    <col min="10" max="12" width="16.33203125" style="3" customWidth="1"/>
    <col min="13" max="13" width="1.3359375" style="3" customWidth="1"/>
    <col min="14" max="16" width="16.33203125" style="3" customWidth="1"/>
    <col min="17" max="22" width="11.83203125" style="3" customWidth="1"/>
    <col min="23" max="16384" width="9.33203125" style="3" customWidth="1"/>
  </cols>
  <sheetData>
    <row r="4" ht="12.75" thickBot="1"/>
    <row r="5" spans="2:7" ht="12.75" thickBot="1">
      <c r="B5" s="2" t="s">
        <v>28</v>
      </c>
      <c r="C5" s="22"/>
      <c r="D5" s="23"/>
      <c r="E5" s="23"/>
      <c r="F5" s="23"/>
      <c r="G5" s="24"/>
    </row>
    <row r="6" ht="12.75" thickBot="1"/>
    <row r="7" spans="2:3" ht="12.75" thickBot="1">
      <c r="B7" s="4" t="s">
        <v>21</v>
      </c>
      <c r="C7" s="25" t="s">
        <v>31</v>
      </c>
    </row>
    <row r="8" spans="8:12" ht="12">
      <c r="H8" s="5" t="s">
        <v>20</v>
      </c>
      <c r="J8" s="3" t="str">
        <f>"Variable Cost Per "&amp;C7</f>
        <v>Variable Cost Per Quarter</v>
      </c>
      <c r="L8" s="6">
        <f>H17*H21</f>
        <v>255000</v>
      </c>
    </row>
    <row r="9" spans="6:12" ht="12">
      <c r="F9" s="7" t="s">
        <v>4</v>
      </c>
      <c r="G9" s="7"/>
      <c r="H9" s="8">
        <v>3</v>
      </c>
      <c r="J9" s="3" t="str">
        <f>"Total Cost Per "&amp;C7</f>
        <v>Total Cost Per Quarter</v>
      </c>
      <c r="L9" s="9">
        <f>L8+D21</f>
        <v>355000</v>
      </c>
    </row>
    <row r="10" spans="4:12" ht="12">
      <c r="D10" s="5" t="str">
        <f>"Per "&amp;C7</f>
        <v>Per Quarter</v>
      </c>
      <c r="F10" s="7" t="s">
        <v>5</v>
      </c>
      <c r="G10" s="7"/>
      <c r="H10" s="10"/>
      <c r="J10" s="3" t="s">
        <v>23</v>
      </c>
      <c r="L10" s="11">
        <f>_xlfn.IFERROR(L8/L9,0)</f>
        <v>0.7183098591549296</v>
      </c>
    </row>
    <row r="11" spans="2:8" ht="12">
      <c r="B11" s="12" t="s">
        <v>11</v>
      </c>
      <c r="C11" s="12"/>
      <c r="D11" s="13">
        <v>100000</v>
      </c>
      <c r="F11" s="7" t="s">
        <v>6</v>
      </c>
      <c r="G11" s="7"/>
      <c r="H11" s="10"/>
    </row>
    <row r="12" spans="2:12" ht="12">
      <c r="B12" s="12" t="s">
        <v>12</v>
      </c>
      <c r="C12" s="12"/>
      <c r="D12" s="13"/>
      <c r="F12" s="7" t="s">
        <v>7</v>
      </c>
      <c r="G12" s="7"/>
      <c r="H12" s="10"/>
      <c r="J12" s="3" t="str">
        <f>"Revenue Per "&amp;C7</f>
        <v>Revenue Per Quarter</v>
      </c>
      <c r="L12" s="6">
        <f>H21*H20</f>
        <v>510000</v>
      </c>
    </row>
    <row r="13" spans="2:12" ht="12">
      <c r="B13" s="12" t="s">
        <v>13</v>
      </c>
      <c r="C13" s="12"/>
      <c r="D13" s="13"/>
      <c r="F13" s="7" t="s">
        <v>18</v>
      </c>
      <c r="G13" s="7"/>
      <c r="H13" s="10"/>
      <c r="J13" s="3" t="str">
        <f>"Profit/(Loss) Per "&amp;C7</f>
        <v>Profit/(Loss) Per Quarter</v>
      </c>
      <c r="L13" s="9">
        <f>L12-L9</f>
        <v>155000</v>
      </c>
    </row>
    <row r="14" spans="2:12" ht="12">
      <c r="B14" s="12" t="s">
        <v>14</v>
      </c>
      <c r="C14" s="12"/>
      <c r="D14" s="13"/>
      <c r="F14" s="7" t="s">
        <v>8</v>
      </c>
      <c r="G14" s="7"/>
      <c r="H14" s="10"/>
      <c r="J14" s="3" t="s">
        <v>24</v>
      </c>
      <c r="L14" s="11">
        <f>_xlfn.IFERROR(L13/L12,0)</f>
        <v>0.30392156862745096</v>
      </c>
    </row>
    <row r="15" spans="2:8" ht="12">
      <c r="B15" s="12" t="s">
        <v>15</v>
      </c>
      <c r="C15" s="12"/>
      <c r="D15" s="13"/>
      <c r="F15" s="7" t="s">
        <v>9</v>
      </c>
      <c r="G15" s="7"/>
      <c r="H15" s="10"/>
    </row>
    <row r="16" spans="2:12" ht="12">
      <c r="B16" s="12" t="s">
        <v>17</v>
      </c>
      <c r="C16" s="12"/>
      <c r="D16" s="13"/>
      <c r="F16" s="7" t="s">
        <v>10</v>
      </c>
      <c r="G16" s="7"/>
      <c r="H16" s="10"/>
      <c r="J16" s="3" t="s">
        <v>25</v>
      </c>
      <c r="L16" s="9">
        <f>H20-H17</f>
        <v>3</v>
      </c>
    </row>
    <row r="17" spans="2:12" ht="12">
      <c r="B17" s="12" t="s">
        <v>16</v>
      </c>
      <c r="C17" s="12"/>
      <c r="D17" s="13"/>
      <c r="F17" s="20" t="s">
        <v>19</v>
      </c>
      <c r="G17" s="20"/>
      <c r="H17" s="21">
        <f>SUM(H9:H16)</f>
        <v>3</v>
      </c>
      <c r="J17" s="3" t="s">
        <v>26</v>
      </c>
      <c r="L17" s="11">
        <f>_xlfn.IFERROR(L16/H20,0)</f>
        <v>0.5</v>
      </c>
    </row>
    <row r="18" spans="2:14" ht="12">
      <c r="B18" s="12" t="s">
        <v>8</v>
      </c>
      <c r="C18" s="12"/>
      <c r="D18" s="13"/>
      <c r="H18" s="6"/>
      <c r="M18" s="14"/>
      <c r="N18" s="15"/>
    </row>
    <row r="19" spans="2:10" ht="12">
      <c r="B19" s="12" t="s">
        <v>9</v>
      </c>
      <c r="C19" s="12"/>
      <c r="D19" s="13"/>
      <c r="J19" s="3" t="s">
        <v>27</v>
      </c>
    </row>
    <row r="20" spans="2:12" ht="12">
      <c r="B20" s="12" t="s">
        <v>10</v>
      </c>
      <c r="C20" s="12"/>
      <c r="D20" s="13"/>
      <c r="F20" s="12" t="s">
        <v>22</v>
      </c>
      <c r="G20" s="12"/>
      <c r="H20" s="13">
        <v>6</v>
      </c>
      <c r="K20" s="14" t="s">
        <v>29</v>
      </c>
      <c r="L20" s="9">
        <f>$L$13-($L$12-($L$8*1.01+$D$21))</f>
        <v>2550</v>
      </c>
    </row>
    <row r="21" spans="2:12" ht="12">
      <c r="B21" s="20" t="str">
        <f>"Fixed Cost Per "&amp;C7</f>
        <v>Fixed Cost Per Quarter</v>
      </c>
      <c r="C21" s="20"/>
      <c r="D21" s="21">
        <f>SUM(D11:D20)</f>
        <v>100000</v>
      </c>
      <c r="F21" s="12" t="str">
        <f>"Expected Unit Sales Per "&amp;C7</f>
        <v>Expected Unit Sales Per Quarter</v>
      </c>
      <c r="G21" s="12"/>
      <c r="H21" s="16">
        <v>85000</v>
      </c>
      <c r="K21" s="14" t="s">
        <v>30</v>
      </c>
      <c r="L21" s="9">
        <f>$L$13-($L$12-($L$8*1.05+$D$21))</f>
        <v>12750</v>
      </c>
    </row>
    <row r="22" ht="12"/>
    <row r="23" ht="6.75" customHeight="1"/>
    <row r="24" spans="2:12" ht="18">
      <c r="B24" s="17" t="str">
        <f>_xlfn.IFERROR(IF(D21/(H20-H17)&gt;0,"The break even point is "&amp;TEXT(ROUND(D21/(H20-H17),0),"#,##0")&amp;" units","There is no break even point"),"")</f>
        <v>The break even point is 33,333 units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2:12" ht="18">
      <c r="B25" s="18" t="str">
        <f>_xlfn.IFERROR(IF(D21/(1-(H17/H20))&gt;0,"The break even point is "&amp;TEXT(D21/(1-(H17/H20)),"$"&amp;"#,##0")&amp;" in revenue","There is no break even point"),"")</f>
        <v>The break even point is $200,000 in revenue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31" spans="2:9" ht="12">
      <c r="B31" s="19"/>
      <c r="C31" s="19"/>
      <c r="D31" s="19"/>
      <c r="E31" s="19"/>
      <c r="F31" s="19"/>
      <c r="G31" s="19"/>
      <c r="H31" s="19"/>
      <c r="I31" s="19"/>
    </row>
  </sheetData>
  <sheetProtection/>
  <mergeCells count="3">
    <mergeCell ref="B24:L24"/>
    <mergeCell ref="B25:L25"/>
    <mergeCell ref="C5:G5"/>
  </mergeCells>
  <dataValidations count="1">
    <dataValidation type="list" allowBlank="1" showInputMessage="1" showErrorMessage="1" sqref="C7 E14:E16">
      <formula1>"Day, Week, Month, Quarter, Year"</formula1>
    </dataValidation>
  </dataValidations>
  <printOptions/>
  <pageMargins left="0.7" right="0.7" top="0.75" bottom="0.75" header="0.3" footer="0.3"/>
  <pageSetup fitToHeight="1" fitToWidth="1" horizontalDpi="600" verticalDpi="600" orientation="landscape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1" sqref="B11"/>
    </sheetView>
  </sheetViews>
  <sheetFormatPr defaultColWidth="9.33203125" defaultRowHeight="12"/>
  <cols>
    <col min="2" max="2" width="12.5" style="0" bestFit="1" customWidth="1"/>
    <col min="3" max="3" width="13.5" style="0" bestFit="1" customWidth="1"/>
    <col min="4" max="4" width="12.5" style="0" bestFit="1" customWidth="1"/>
  </cols>
  <sheetData>
    <row r="1" spans="1:4" ht="12">
      <c r="A1" t="s">
        <v>2</v>
      </c>
      <c r="B1" t="s">
        <v>0</v>
      </c>
      <c r="C1" t="s">
        <v>3</v>
      </c>
      <c r="D1" t="s">
        <v>1</v>
      </c>
    </row>
    <row r="2" spans="1:4" ht="12">
      <c r="A2">
        <v>0</v>
      </c>
      <c r="B2" s="1">
        <f>Sheet1!$D$21</f>
        <v>100000</v>
      </c>
      <c r="C2" s="1">
        <f>A2*Sheet1!$H$17+Sheet1!$D$21</f>
        <v>100000</v>
      </c>
      <c r="D2" s="1">
        <f>A2*Sheet1!$H$20</f>
        <v>0</v>
      </c>
    </row>
    <row r="3" spans="1:4" ht="12">
      <c r="A3">
        <f>ROUND(Sheet1!$H$21/15,0)</f>
        <v>5667</v>
      </c>
      <c r="B3" s="1">
        <f>Sheet1!$D$21</f>
        <v>100000</v>
      </c>
      <c r="C3" s="1">
        <f>A3*Sheet1!$H$17+Sheet1!$D$21</f>
        <v>117001</v>
      </c>
      <c r="D3" s="1">
        <f>A3*Sheet1!$H$20</f>
        <v>34002</v>
      </c>
    </row>
    <row r="4" spans="1:4" ht="12">
      <c r="A4">
        <f>IF(A3+ROUND(Sheet1!$H$21/15,0)&gt;Sheet1!$H$21,Sheet1!$H$21,A3+ROUND(Sheet1!$H$21/15,0))</f>
        <v>11334</v>
      </c>
      <c r="B4" s="1">
        <f>Sheet1!$D$21</f>
        <v>100000</v>
      </c>
      <c r="C4" s="1">
        <f>A4*Sheet1!$H$17+Sheet1!$D$21</f>
        <v>134002</v>
      </c>
      <c r="D4" s="1">
        <f>A4*Sheet1!$H$20</f>
        <v>68004</v>
      </c>
    </row>
    <row r="5" spans="1:4" ht="12">
      <c r="A5">
        <f>IF(A4+ROUND(Sheet1!$H$21/15,0)&gt;Sheet1!$H$21,Sheet1!$H$21,A4+ROUND(Sheet1!$H$21/15,0))</f>
        <v>17001</v>
      </c>
      <c r="B5" s="1">
        <f>Sheet1!$D$21</f>
        <v>100000</v>
      </c>
      <c r="C5" s="1">
        <f>A5*Sheet1!$H$17+Sheet1!$D$21</f>
        <v>151003</v>
      </c>
      <c r="D5" s="1">
        <f>A5*Sheet1!$H$20</f>
        <v>102006</v>
      </c>
    </row>
    <row r="6" spans="1:4" ht="12">
      <c r="A6">
        <f>IF(A5+ROUND(Sheet1!$H$21/15,0)&gt;Sheet1!$H$21,Sheet1!$H$21,A5+ROUND(Sheet1!$H$21/15,0))</f>
        <v>22668</v>
      </c>
      <c r="B6" s="1">
        <f>Sheet1!$D$21</f>
        <v>100000</v>
      </c>
      <c r="C6" s="1">
        <f>A6*Sheet1!$H$17+Sheet1!$D$21</f>
        <v>168004</v>
      </c>
      <c r="D6" s="1">
        <f>A6*Sheet1!$H$20</f>
        <v>136008</v>
      </c>
    </row>
    <row r="7" spans="1:4" ht="12">
      <c r="A7">
        <f>IF(A6+ROUND(Sheet1!$H$21/15,0)&gt;Sheet1!$H$21,Sheet1!$H$21,A6+ROUND(Sheet1!$H$21/15,0))</f>
        <v>28335</v>
      </c>
      <c r="B7" s="1">
        <f>Sheet1!$D$21</f>
        <v>100000</v>
      </c>
      <c r="C7" s="1">
        <f>A7*Sheet1!$H$17+Sheet1!$D$21</f>
        <v>185005</v>
      </c>
      <c r="D7" s="1">
        <f>A7*Sheet1!$H$20</f>
        <v>170010</v>
      </c>
    </row>
    <row r="8" spans="1:4" ht="12">
      <c r="A8">
        <f>IF(A7+ROUND(Sheet1!$H$21/15,0)&gt;Sheet1!$H$21,Sheet1!$H$21,A7+ROUND(Sheet1!$H$21/15,0))</f>
        <v>34002</v>
      </c>
      <c r="B8" s="1">
        <f>Sheet1!$D$21</f>
        <v>100000</v>
      </c>
      <c r="C8" s="1">
        <f>A8*Sheet1!$H$17+Sheet1!$D$21</f>
        <v>202006</v>
      </c>
      <c r="D8" s="1">
        <f>A8*Sheet1!$H$20</f>
        <v>204012</v>
      </c>
    </row>
    <row r="9" spans="1:4" ht="12">
      <c r="A9">
        <f>IF(A8+ROUND(Sheet1!$H$21/15,0)&gt;Sheet1!$H$21,Sheet1!$H$21,A8+ROUND(Sheet1!$H$21/15,0))</f>
        <v>39669</v>
      </c>
      <c r="B9" s="1">
        <f>Sheet1!$D$21</f>
        <v>100000</v>
      </c>
      <c r="C9" s="1">
        <f>A9*Sheet1!$H$17+Sheet1!$D$21</f>
        <v>219007</v>
      </c>
      <c r="D9" s="1">
        <f>A9*Sheet1!$H$20</f>
        <v>238014</v>
      </c>
    </row>
    <row r="10" spans="1:4" ht="12">
      <c r="A10">
        <f>IF(A9+ROUND(Sheet1!$H$21/15,0)&gt;Sheet1!$H$21,Sheet1!$H$21,A9+ROUND(Sheet1!$H$21/15,0))</f>
        <v>45336</v>
      </c>
      <c r="B10" s="1">
        <f>Sheet1!$D$21</f>
        <v>100000</v>
      </c>
      <c r="C10" s="1">
        <f>A10*Sheet1!$H$17+Sheet1!$D$21</f>
        <v>236008</v>
      </c>
      <c r="D10" s="1">
        <f>A10*Sheet1!$H$20</f>
        <v>272016</v>
      </c>
    </row>
    <row r="11" spans="1:4" ht="12">
      <c r="A11">
        <f>IF(A10+ROUND(Sheet1!$H$21/15,0)&gt;Sheet1!$H$21,Sheet1!$H$21,A10+ROUND(Sheet1!$H$21/15,0))</f>
        <v>51003</v>
      </c>
      <c r="B11" s="1">
        <f>Sheet1!$D$21</f>
        <v>100000</v>
      </c>
      <c r="C11" s="1">
        <f>A11*Sheet1!$H$17+Sheet1!$D$21</f>
        <v>253009</v>
      </c>
      <c r="D11" s="1">
        <f>A11*Sheet1!$H$20</f>
        <v>306018</v>
      </c>
    </row>
    <row r="12" spans="1:4" ht="12">
      <c r="A12">
        <f>IF(A11+ROUND(Sheet1!$H$21/15,0)&gt;Sheet1!$H$21,Sheet1!$H$21,A11+ROUND(Sheet1!$H$21/15,0))</f>
        <v>56670</v>
      </c>
      <c r="B12" s="1">
        <f>Sheet1!$D$21</f>
        <v>100000</v>
      </c>
      <c r="C12" s="1">
        <f>A12*Sheet1!$H$17+Sheet1!$D$21</f>
        <v>270010</v>
      </c>
      <c r="D12" s="1">
        <f>A12*Sheet1!$H$20</f>
        <v>340020</v>
      </c>
    </row>
    <row r="13" spans="1:4" ht="12">
      <c r="A13">
        <f>IF(A12+ROUND(Sheet1!$H$21/15,0)&gt;Sheet1!$H$21,Sheet1!$H$21,A12+ROUND(Sheet1!$H$21/15,0))</f>
        <v>62337</v>
      </c>
      <c r="B13" s="1">
        <f>Sheet1!$D$21</f>
        <v>100000</v>
      </c>
      <c r="C13" s="1">
        <f>A13*Sheet1!$H$17+Sheet1!$D$21</f>
        <v>287011</v>
      </c>
      <c r="D13" s="1">
        <f>A13*Sheet1!$H$20</f>
        <v>374022</v>
      </c>
    </row>
    <row r="14" spans="1:4" ht="12">
      <c r="A14">
        <f>IF(A13+ROUND(Sheet1!$H$21/15,0)&gt;Sheet1!$H$21,Sheet1!$H$21,A13+ROUND(Sheet1!$H$21/15,0))</f>
        <v>68004</v>
      </c>
      <c r="B14" s="1">
        <f>Sheet1!$D$21</f>
        <v>100000</v>
      </c>
      <c r="C14" s="1">
        <f>A14*Sheet1!$H$17+Sheet1!$D$21</f>
        <v>304012</v>
      </c>
      <c r="D14" s="1">
        <f>A14*Sheet1!$H$20</f>
        <v>408024</v>
      </c>
    </row>
    <row r="15" spans="1:4" ht="12">
      <c r="A15">
        <f>IF(A14+ROUND(Sheet1!$H$21/15,0)&gt;Sheet1!$H$21,Sheet1!$H$21,A14+ROUND(Sheet1!$H$21/15,0))</f>
        <v>73671</v>
      </c>
      <c r="B15" s="1">
        <f>Sheet1!$D$21</f>
        <v>100000</v>
      </c>
      <c r="C15" s="1">
        <f>A15*Sheet1!$H$17+Sheet1!$D$21</f>
        <v>321013</v>
      </c>
      <c r="D15" s="1">
        <f>A15*Sheet1!$H$20</f>
        <v>442026</v>
      </c>
    </row>
    <row r="16" spans="1:4" ht="12">
      <c r="A16">
        <f>IF(A15+ROUND(Sheet1!$H$21/15,0)&gt;Sheet1!$H$21,Sheet1!$H$21,A15+ROUND(Sheet1!$H$21/15,0))</f>
        <v>79338</v>
      </c>
      <c r="B16" s="1">
        <f>Sheet1!$D$21</f>
        <v>100000</v>
      </c>
      <c r="C16" s="1">
        <f>A16*Sheet1!$H$17+Sheet1!$D$21</f>
        <v>338014</v>
      </c>
      <c r="D16" s="1">
        <f>A16*Sheet1!$H$20</f>
        <v>476028</v>
      </c>
    </row>
    <row r="17" spans="1:4" ht="12">
      <c r="A17">
        <f>IF(A16+ROUND(Sheet1!$H$21/15,0)&gt;Sheet1!$H$21,Sheet1!$H$21,A16+ROUND(Sheet1!$H$21/15,0))</f>
        <v>85000</v>
      </c>
      <c r="B17" s="1">
        <f>Sheet1!$D$21</f>
        <v>100000</v>
      </c>
      <c r="C17" s="1">
        <f>A17*Sheet1!$H$17+Sheet1!$D$21</f>
        <v>355000</v>
      </c>
      <c r="D17" s="1">
        <f>A17*Sheet1!$H$20</f>
        <v>510000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92321</cp:lastModifiedBy>
  <cp:lastPrinted>2012-07-01T21:04:23Z</cp:lastPrinted>
  <dcterms:created xsi:type="dcterms:W3CDTF">2010-08-07T04:40:39Z</dcterms:created>
  <dcterms:modified xsi:type="dcterms:W3CDTF">2021-06-30T07:16:32Z</dcterms:modified>
  <cp:category/>
  <cp:version/>
  <cp:contentType/>
  <cp:contentStatus/>
</cp:coreProperties>
</file>