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Data'!$H$33</definedName>
    <definedName name="Company_name">'Breakeven Analysis Data'!$D$2</definedName>
    <definedName name="DATA_01" hidden="1">'Breakeven Analysis Data'!$D$2:$D$3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Data'!$H$10:$H$14</definedName>
    <definedName name="DATA_07" hidden="1">'Breakeven Analysis Data'!#REF!</definedName>
    <definedName name="DATA_08" hidden="1">'Breakeven Analysis Data'!$J$4</definedName>
    <definedName name="Fixed_costs">'Breakeven Analysis Data'!$H$22:$H$26</definedName>
    <definedName name="Gross_margin">'Breakeven Analysis Data'!$I$19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Data'!$I$29</definedName>
    <definedName name="Sales_price_unit">'Breakeven Analysis Data'!$H$5</definedName>
    <definedName name="Sales_volume_units">'Breakeven Analysis Data'!$H$6</definedName>
    <definedName name="TemplatePrintArea">'Breakeven Analysis Data'!$D$1:$I$5</definedName>
    <definedName name="Total_fixed">'Breakeven Analysis Data'!$I$27</definedName>
    <definedName name="Total_Sales">'Breakeven Analysis Data'!$I$7</definedName>
    <definedName name="Total_variable">'Breakeven Analysis Data'!$I$16</definedName>
    <definedName name="Unit_contrib_margin">'Breakeven Analysis Data'!$H$18</definedName>
    <definedName name="Variable_cost_unit">'Breakeven Analysis Data'!$H$15</definedName>
    <definedName name="Variable_costs_unit">'Breakeven Analysis Data'!$H$10:$H$14</definedName>
    <definedName name="Variable_Unit_Cost">'Breakeven Analysis Data'!$H$15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<sst xmlns="http://schemas.openxmlformats.org/spreadsheetml/2006/main" count="40" uniqueCount="38">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</sst>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  <numFmt numFmtId="176" formatCode="#,##0.0_);\(#,##0.0\)"/>
    <numFmt numFmtId="177" formatCode="#,##0.0_);[Red]\(#,##0.0\)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18"/>
      <name val="Lato"/>
      <family val="2"/>
    </font>
    <font>
      <sz val="10"/>
      <name val="Lato"/>
      <family val="2"/>
    </font>
    <font>
      <b/>
      <sz val="22"/>
      <color indexed="20"/>
      <name val="Lato"/>
      <family val="2"/>
    </font>
    <font>
      <sz val="8"/>
      <name val="Lato"/>
      <family val="2"/>
    </font>
    <font>
      <b/>
      <sz val="12"/>
      <name val="Lato"/>
      <family val="2"/>
    </font>
    <font>
      <b/>
      <sz val="12"/>
      <color indexed="18"/>
      <name val="Lato"/>
      <family val="2"/>
    </font>
    <font>
      <b/>
      <sz val="12"/>
      <color indexed="9"/>
      <name val="Lato"/>
      <family val="2"/>
    </font>
    <font>
      <b/>
      <sz val="10"/>
      <name val="Lato"/>
      <family val="2"/>
    </font>
    <font>
      <sz val="10"/>
      <color indexed="9"/>
      <name val="Lato"/>
      <family val="2"/>
    </font>
    <font>
      <b/>
      <sz val="16"/>
      <name val="Lato"/>
      <family val="2"/>
    </font>
    <font>
      <sz val="16"/>
      <name val="Lato"/>
      <family val="2"/>
    </font>
    <font>
      <sz val="8.5"/>
      <color indexed="8"/>
      <name val="Tahoma"/>
      <family val="2"/>
    </font>
    <font>
      <sz val="7.8"/>
      <color indexed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7" fontId="0" fillId="0" borderId="0" xfId="0" applyNumberFormat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40" fontId="0" fillId="33" borderId="10" xfId="0" applyNumberFormat="1" applyFill="1" applyBorder="1" applyAlignment="1" applyProtection="1">
      <alignment/>
      <protection/>
    </xf>
    <xf numFmtId="38" fontId="4" fillId="0" borderId="0" xfId="0" applyFont="1" applyFill="1" applyAlignment="1" applyProtection="1">
      <alignment/>
      <protection locked="0"/>
    </xf>
    <xf numFmtId="38" fontId="4" fillId="0" borderId="0" xfId="0" applyFont="1" applyFill="1" applyAlignment="1" applyProtection="1">
      <alignment horizontal="center"/>
      <protection locked="0"/>
    </xf>
    <xf numFmtId="38" fontId="5" fillId="0" borderId="0" xfId="0" applyFont="1" applyAlignment="1" applyProtection="1">
      <alignment/>
      <protection/>
    </xf>
    <xf numFmtId="38" fontId="6" fillId="0" borderId="0" xfId="0" applyFont="1" applyFill="1" applyAlignment="1" applyProtection="1">
      <alignment horizontal="left"/>
      <protection locked="0"/>
    </xf>
    <xf numFmtId="38" fontId="5" fillId="0" borderId="0" xfId="0" applyFont="1" applyFill="1" applyAlignment="1" applyProtection="1">
      <alignment horizontal="centerContinuous"/>
      <protection/>
    </xf>
    <xf numFmtId="37" fontId="5" fillId="0" borderId="0" xfId="0" applyNumberFormat="1" applyFont="1" applyFill="1" applyAlignment="1" applyProtection="1">
      <alignment horizontal="centerContinuous"/>
      <protection/>
    </xf>
    <xf numFmtId="175" fontId="5" fillId="0" borderId="0" xfId="0" applyNumberFormat="1" applyFont="1" applyFill="1" applyAlignment="1" applyProtection="1">
      <alignment horizontal="centerContinuous"/>
      <protection/>
    </xf>
    <xf numFmtId="38" fontId="7" fillId="0" borderId="0" xfId="0" applyFont="1" applyAlignment="1" applyProtection="1">
      <alignment/>
      <protection locked="0"/>
    </xf>
    <xf numFmtId="38" fontId="8" fillId="0" borderId="0" xfId="0" applyFont="1" applyFill="1" applyAlignment="1" applyProtection="1">
      <alignment horizontal="centerContinuous" wrapText="1"/>
      <protection/>
    </xf>
    <xf numFmtId="37" fontId="9" fillId="0" borderId="0" xfId="0" applyNumberFormat="1" applyFont="1" applyFill="1" applyAlignment="1" applyProtection="1">
      <alignment horizontal="center" wrapText="1"/>
      <protection locked="0"/>
    </xf>
    <xf numFmtId="38" fontId="9" fillId="0" borderId="0" xfId="0" applyFont="1" applyFill="1" applyAlignment="1" applyProtection="1">
      <alignment wrapText="1"/>
      <protection/>
    </xf>
    <xf numFmtId="38" fontId="5" fillId="0" borderId="0" xfId="0" applyFont="1" applyAlignment="1" applyProtection="1">
      <alignment wrapText="1"/>
      <protection/>
    </xf>
    <xf numFmtId="38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38" fontId="5" fillId="0" borderId="0" xfId="0" applyFont="1" applyFill="1" applyAlignment="1" applyProtection="1">
      <alignment/>
      <protection locked="0"/>
    </xf>
    <xf numFmtId="39" fontId="5" fillId="0" borderId="11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Alignment="1" applyProtection="1">
      <alignment/>
      <protection/>
    </xf>
    <xf numFmtId="38" fontId="5" fillId="0" borderId="0" xfId="0" applyFont="1" applyAlignment="1" applyProtection="1">
      <alignment/>
      <protection locked="0"/>
    </xf>
    <xf numFmtId="38" fontId="11" fillId="0" borderId="0" xfId="0" applyFont="1" applyAlignment="1" applyProtection="1">
      <alignment/>
      <protection/>
    </xf>
    <xf numFmtId="39" fontId="5" fillId="33" borderId="11" xfId="0" applyNumberFormat="1" applyFont="1" applyFill="1" applyBorder="1" applyAlignment="1" applyProtection="1">
      <alignment/>
      <protection/>
    </xf>
    <xf numFmtId="38" fontId="10" fillId="34" borderId="0" xfId="0" applyFont="1" applyFill="1" applyAlignment="1" applyProtection="1">
      <alignment/>
      <protection locked="0"/>
    </xf>
    <xf numFmtId="38" fontId="12" fillId="34" borderId="0" xfId="0" applyFont="1" applyFill="1" applyAlignment="1" applyProtection="1">
      <alignment/>
      <protection/>
    </xf>
    <xf numFmtId="39" fontId="5" fillId="0" borderId="12" xfId="0" applyNumberFormat="1" applyFont="1" applyFill="1" applyBorder="1" applyAlignment="1" applyProtection="1">
      <alignment/>
      <protection locked="0"/>
    </xf>
    <xf numFmtId="38" fontId="11" fillId="0" borderId="0" xfId="0" applyFont="1" applyFill="1" applyAlignment="1" applyProtection="1">
      <alignment/>
      <protection locked="0"/>
    </xf>
    <xf numFmtId="39" fontId="5" fillId="33" borderId="12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9" fontId="5" fillId="33" borderId="13" xfId="0" applyNumberFormat="1" applyFont="1" applyFill="1" applyBorder="1" applyAlignment="1" applyProtection="1">
      <alignment/>
      <protection/>
    </xf>
    <xf numFmtId="38" fontId="11" fillId="0" borderId="0" xfId="0" applyFont="1" applyFill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 locked="0"/>
    </xf>
    <xf numFmtId="39" fontId="5" fillId="0" borderId="14" xfId="0" applyNumberFormat="1" applyFont="1" applyFill="1" applyBorder="1" applyAlignment="1" applyProtection="1">
      <alignment/>
      <protection locked="0"/>
    </xf>
    <xf numFmtId="39" fontId="5" fillId="0" borderId="15" xfId="0" applyNumberFormat="1" applyFont="1" applyFill="1" applyBorder="1" applyAlignment="1" applyProtection="1">
      <alignment/>
      <protection locked="0"/>
    </xf>
    <xf numFmtId="39" fontId="5" fillId="33" borderId="16" xfId="0" applyNumberFormat="1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38" fontId="13" fillId="0" borderId="0" xfId="0" applyFont="1" applyAlignment="1" applyProtection="1">
      <alignment/>
      <protection locked="0"/>
    </xf>
    <xf numFmtId="38" fontId="14" fillId="0" borderId="0" xfId="0" applyFont="1" applyAlignment="1" applyProtection="1">
      <alignment/>
      <protection/>
    </xf>
    <xf numFmtId="37" fontId="13" fillId="33" borderId="11" xfId="0" applyNumberFormat="1" applyFont="1" applyFill="1" applyBorder="1" applyAlignment="1" applyProtection="1">
      <alignment/>
      <protection/>
    </xf>
    <xf numFmtId="38" fontId="13" fillId="0" borderId="0" xfId="0" applyFont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8" fontId="5" fillId="33" borderId="11" xfId="0" applyFont="1" applyFill="1" applyBorder="1" applyAlignment="1" applyProtection="1">
      <alignment/>
      <protection/>
    </xf>
    <xf numFmtId="40" fontId="5" fillId="33" borderId="11" xfId="0" applyNumberFormat="1" applyFont="1" applyFill="1" applyBorder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 locked="0"/>
    </xf>
    <xf numFmtId="40" fontId="5" fillId="33" borderId="13" xfId="0" applyNumberFormat="1" applyFont="1" applyFill="1" applyBorder="1" applyAlignment="1" applyProtection="1">
      <alignment/>
      <protection/>
    </xf>
    <xf numFmtId="38" fontId="8" fillId="9" borderId="0" xfId="0" applyFont="1" applyFill="1" applyAlignment="1" applyProtection="1">
      <alignment horizontal="left"/>
      <protection locked="0"/>
    </xf>
    <xf numFmtId="38" fontId="8" fillId="9" borderId="0" xfId="0" applyFont="1" applyFill="1" applyAlignment="1" applyProtection="1">
      <alignment horizontal="left"/>
      <protection/>
    </xf>
    <xf numFmtId="38" fontId="8" fillId="9" borderId="0" xfId="0" applyFont="1" applyFill="1" applyAlignment="1" applyProtection="1">
      <alignment/>
      <protection/>
    </xf>
    <xf numFmtId="38" fontId="8" fillId="9" borderId="0" xfId="0" applyFont="1" applyFill="1" applyAlignment="1" applyProtection="1">
      <alignment/>
      <protection locked="0"/>
    </xf>
    <xf numFmtId="38" fontId="5" fillId="9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5"/>
          <c:y val="0.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34725"/>
          <c:w val="0.2935"/>
          <c:h val="0.41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Data'!$E$15,'Breakeven Analysis Data'!$E$18)</c:f>
              <c:strCache/>
            </c:strRef>
          </c:cat>
          <c:val>
            <c:numRef>
              <c:f>('Breakeven Analysis Data'!$H$15,'Breakeven Analysis Data'!$H$18)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26075"/>
          <c:w val="0.3547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7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6775"/>
          <c:w val="0.27475"/>
          <c:h val="0.370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Data'!$E$10:$E$14</c:f>
              <c:strCache/>
            </c:strRef>
          </c:cat>
          <c:val>
            <c:numRef>
              <c:f>'Breakeven Analysis Data'!$H$10:$H$14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42225"/>
          <c:w val="0.34375"/>
          <c:h val="0.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25"/>
          <c:w val="0.7467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Data'!$D$37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Data'!$F$37:$P$37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Data'!$D$39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Data'!$F$39:$P$39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Data'!$D$40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Data'!$F$40:$P$40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Data'!$D$41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Data'!$F$41:$P$41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3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4525"/>
          <c:w val="0.18725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561975</xdr:rowOff>
    </xdr:from>
    <xdr:to>
      <xdr:col>14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581650" y="561975"/>
        <a:ext cx="4695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16</xdr:row>
      <xdr:rowOff>28575</xdr:rowOff>
    </xdr:from>
    <xdr:to>
      <xdr:col>14</xdr:col>
      <xdr:colOff>257175</xdr:colOff>
      <xdr:row>32</xdr:row>
      <xdr:rowOff>238125</xdr:rowOff>
    </xdr:to>
    <xdr:graphicFrame>
      <xdr:nvGraphicFramePr>
        <xdr:cNvPr id="2" name="Chart 8"/>
        <xdr:cNvGraphicFramePr/>
      </xdr:nvGraphicFramePr>
      <xdr:xfrm>
        <a:off x="5591175" y="3562350"/>
        <a:ext cx="43719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Y41"/>
  <sheetViews>
    <sheetView showGridLines="0"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3" width="1.7109375" style="1" customWidth="1"/>
    <col min="4" max="4" width="16.28125" style="1" customWidth="1"/>
    <col min="5" max="5" width="9.7109375" style="1" customWidth="1"/>
    <col min="6" max="7" width="12.7109375" style="1" customWidth="1"/>
    <col min="8" max="8" width="12.7109375" style="6" customWidth="1"/>
    <col min="9" max="9" width="12.7109375" style="3" customWidth="1"/>
    <col min="10" max="10" width="12.7109375" style="6" customWidth="1"/>
    <col min="11" max="16" width="12.7109375" style="1" customWidth="1"/>
    <col min="17" max="16384" width="9.140625" style="1" customWidth="1"/>
  </cols>
  <sheetData>
    <row r="1" spans="1:16" ht="61.5" customHeight="1">
      <c r="A1" s="2"/>
      <c r="B1" s="2"/>
      <c r="C1" s="2"/>
      <c r="D1" s="9" t="s">
        <v>7</v>
      </c>
      <c r="E1" s="9"/>
      <c r="F1" s="9"/>
      <c r="G1" s="9"/>
      <c r="H1" s="9"/>
      <c r="I1" s="9"/>
      <c r="J1" s="9"/>
      <c r="K1" s="9"/>
      <c r="L1" s="10"/>
      <c r="M1" s="11"/>
      <c r="N1" s="11"/>
      <c r="O1" s="11"/>
      <c r="P1" s="11"/>
    </row>
    <row r="2" spans="1:16" ht="27">
      <c r="A2" s="2"/>
      <c r="B2" s="2"/>
      <c r="C2" s="2"/>
      <c r="D2" s="12" t="s">
        <v>5</v>
      </c>
      <c r="E2" s="12"/>
      <c r="F2" s="13"/>
      <c r="G2" s="13"/>
      <c r="H2" s="13"/>
      <c r="I2" s="14"/>
      <c r="J2" s="15"/>
      <c r="K2" s="11"/>
      <c r="L2" s="11"/>
      <c r="M2" s="11"/>
      <c r="N2" s="11"/>
      <c r="O2" s="11"/>
      <c r="P2" s="11"/>
    </row>
    <row r="3" spans="1:16" s="5" customFormat="1" ht="15">
      <c r="A3" s="4"/>
      <c r="B3" s="4"/>
      <c r="C3" s="4"/>
      <c r="D3" s="16" t="s">
        <v>18</v>
      </c>
      <c r="E3" s="16"/>
      <c r="F3" s="17"/>
      <c r="G3" s="17"/>
      <c r="H3" s="17"/>
      <c r="I3" s="18"/>
      <c r="J3" s="19"/>
      <c r="K3" s="20"/>
      <c r="L3" s="20"/>
      <c r="M3" s="20"/>
      <c r="N3" s="20"/>
      <c r="O3" s="20"/>
      <c r="P3" s="20"/>
    </row>
    <row r="4" spans="1:16" ht="15">
      <c r="A4" s="2"/>
      <c r="B4" s="2"/>
      <c r="C4" s="2"/>
      <c r="D4" s="55" t="s">
        <v>12</v>
      </c>
      <c r="E4" s="55"/>
      <c r="F4" s="56"/>
      <c r="G4" s="57"/>
      <c r="H4" s="21"/>
      <c r="I4" s="22"/>
      <c r="J4" s="23"/>
      <c r="K4" s="11"/>
      <c r="L4" s="11"/>
      <c r="M4" s="11"/>
      <c r="N4" s="11"/>
      <c r="O4" s="11"/>
      <c r="P4" s="11"/>
    </row>
    <row r="5" spans="1:16" ht="12.75">
      <c r="A5" s="2"/>
      <c r="B5" s="2"/>
      <c r="C5" s="2"/>
      <c r="D5" s="24"/>
      <c r="E5" s="24" t="s">
        <v>13</v>
      </c>
      <c r="F5" s="11"/>
      <c r="G5" s="21"/>
      <c r="H5" s="25">
        <v>12.5</v>
      </c>
      <c r="I5" s="23"/>
      <c r="J5" s="26"/>
      <c r="K5" s="11"/>
      <c r="L5" s="11"/>
      <c r="M5" s="11"/>
      <c r="N5" s="11"/>
      <c r="O5" s="11"/>
      <c r="P5" s="11"/>
    </row>
    <row r="6" spans="1:16" ht="12.75">
      <c r="A6" s="2"/>
      <c r="B6" s="2"/>
      <c r="C6" s="2"/>
      <c r="D6" s="24"/>
      <c r="E6" s="24" t="s">
        <v>34</v>
      </c>
      <c r="F6" s="11"/>
      <c r="G6" s="21"/>
      <c r="H6" s="27">
        <v>1000</v>
      </c>
      <c r="I6" s="28"/>
      <c r="J6" s="26"/>
      <c r="K6" s="11"/>
      <c r="L6" s="11"/>
      <c r="M6" s="11"/>
      <c r="N6" s="11"/>
      <c r="O6" s="11"/>
      <c r="P6" s="11"/>
    </row>
    <row r="7" spans="4:16" ht="12.75">
      <c r="D7" s="29"/>
      <c r="E7" s="30" t="s">
        <v>14</v>
      </c>
      <c r="F7" s="11"/>
      <c r="G7" s="11"/>
      <c r="H7" s="26"/>
      <c r="I7" s="31">
        <f>IF(OR(Sales_price_unit&lt;&gt;0,Sales_volume_units&lt;&gt;0),Sales_price_unit*Sales_volume_units,0)</f>
        <v>12500</v>
      </c>
      <c r="J7" s="26"/>
      <c r="K7" s="11"/>
      <c r="L7" s="11"/>
      <c r="M7" s="11"/>
      <c r="N7" s="11"/>
      <c r="O7" s="11"/>
      <c r="P7" s="11"/>
    </row>
    <row r="8" spans="1:16" ht="15.75" customHeight="1">
      <c r="A8" s="2"/>
      <c r="B8" s="2"/>
      <c r="C8" s="2"/>
      <c r="D8" s="24"/>
      <c r="E8" s="24"/>
      <c r="F8" s="21"/>
      <c r="G8" s="21"/>
      <c r="H8" s="22"/>
      <c r="I8" s="22"/>
      <c r="J8" s="26"/>
      <c r="K8" s="11"/>
      <c r="L8" s="11"/>
      <c r="M8" s="11"/>
      <c r="N8" s="11"/>
      <c r="O8" s="11"/>
      <c r="P8" s="11"/>
    </row>
    <row r="9" spans="1:16" ht="15.75" customHeight="1">
      <c r="A9" s="2"/>
      <c r="B9" s="2"/>
      <c r="C9" s="2"/>
      <c r="D9" s="58" t="s">
        <v>16</v>
      </c>
      <c r="E9" s="58"/>
      <c r="F9" s="59"/>
      <c r="G9" s="59"/>
      <c r="H9" s="22"/>
      <c r="I9" s="22"/>
      <c r="J9" s="26"/>
      <c r="K9" s="11"/>
      <c r="L9" s="11"/>
      <c r="M9" s="11"/>
      <c r="N9" s="11"/>
      <c r="O9" s="11"/>
      <c r="P9" s="11"/>
    </row>
    <row r="10" spans="1:16" ht="12.75">
      <c r="A10" s="2"/>
      <c r="B10" s="2"/>
      <c r="C10" s="2"/>
      <c r="D10" s="24"/>
      <c r="E10" s="24" t="s">
        <v>24</v>
      </c>
      <c r="F10" s="11"/>
      <c r="G10" s="21"/>
      <c r="H10" s="34">
        <v>2</v>
      </c>
      <c r="I10" s="22"/>
      <c r="J10" s="26"/>
      <c r="K10" s="11"/>
      <c r="L10" s="11"/>
      <c r="M10" s="11"/>
      <c r="N10" s="11"/>
      <c r="O10" s="11"/>
      <c r="P10" s="11"/>
    </row>
    <row r="11" spans="1:16" ht="12.75">
      <c r="A11" s="2"/>
      <c r="B11" s="2"/>
      <c r="C11" s="2"/>
      <c r="D11" s="24"/>
      <c r="E11" s="24" t="s">
        <v>25</v>
      </c>
      <c r="F11" s="11"/>
      <c r="G11" s="21"/>
      <c r="H11" s="34">
        <v>2.5</v>
      </c>
      <c r="I11" s="22"/>
      <c r="J11" s="26"/>
      <c r="K11" s="11"/>
      <c r="L11" s="11"/>
      <c r="M11" s="11"/>
      <c r="N11" s="11"/>
      <c r="O11" s="11"/>
      <c r="P11" s="11"/>
    </row>
    <row r="12" spans="1:16" ht="12.75">
      <c r="A12" s="2"/>
      <c r="B12" s="2"/>
      <c r="C12" s="2"/>
      <c r="D12" s="24"/>
      <c r="E12" s="24" t="s">
        <v>26</v>
      </c>
      <c r="F12" s="11"/>
      <c r="G12" s="21"/>
      <c r="H12" s="34">
        <v>1.1</v>
      </c>
      <c r="I12" s="22"/>
      <c r="J12" s="26"/>
      <c r="K12" s="11"/>
      <c r="L12" s="11"/>
      <c r="M12" s="11"/>
      <c r="N12" s="11"/>
      <c r="O12" s="11"/>
      <c r="P12" s="11"/>
    </row>
    <row r="13" spans="1:16" ht="12.75">
      <c r="A13" s="2"/>
      <c r="B13" s="2"/>
      <c r="C13" s="2"/>
      <c r="D13" s="24"/>
      <c r="E13" s="24" t="s">
        <v>27</v>
      </c>
      <c r="F13" s="11"/>
      <c r="G13" s="21"/>
      <c r="H13" s="34">
        <v>0.8</v>
      </c>
      <c r="I13" s="22"/>
      <c r="J13" s="26"/>
      <c r="K13" s="11"/>
      <c r="L13" s="11"/>
      <c r="M13" s="11"/>
      <c r="N13" s="11"/>
      <c r="O13" s="11"/>
      <c r="P13" s="11"/>
    </row>
    <row r="14" spans="1:16" ht="12.75">
      <c r="A14" s="2"/>
      <c r="B14" s="2"/>
      <c r="C14" s="2"/>
      <c r="D14" s="24"/>
      <c r="E14" s="24" t="s">
        <v>32</v>
      </c>
      <c r="F14" s="11"/>
      <c r="G14" s="21"/>
      <c r="H14" s="34">
        <v>1.2</v>
      </c>
      <c r="I14" s="22"/>
      <c r="J14" s="26"/>
      <c r="K14" s="11"/>
      <c r="L14" s="11"/>
      <c r="M14" s="11"/>
      <c r="N14" s="11"/>
      <c r="O14" s="11"/>
      <c r="P14" s="11"/>
    </row>
    <row r="15" spans="1:16" ht="12.75">
      <c r="A15" s="2"/>
      <c r="B15" s="2"/>
      <c r="C15" s="2"/>
      <c r="D15" s="24"/>
      <c r="E15" s="35" t="s">
        <v>22</v>
      </c>
      <c r="F15" s="11"/>
      <c r="G15" s="21"/>
      <c r="H15" s="36">
        <f>IF(SUM(Variable_costs_unit),SUM(Variable_costs_unit),0)</f>
        <v>7.6</v>
      </c>
      <c r="I15" s="26"/>
      <c r="J15" s="26"/>
      <c r="K15" s="11"/>
      <c r="L15" s="11"/>
      <c r="M15" s="11"/>
      <c r="N15" s="11"/>
      <c r="O15" s="11"/>
      <c r="P15" s="11"/>
    </row>
    <row r="16" spans="1:16" ht="13.5" thickBot="1">
      <c r="A16" s="2"/>
      <c r="B16" s="2"/>
      <c r="C16" s="2"/>
      <c r="D16" s="24"/>
      <c r="E16" s="35" t="s">
        <v>33</v>
      </c>
      <c r="F16" s="11"/>
      <c r="G16" s="21"/>
      <c r="H16" s="37"/>
      <c r="I16" s="38">
        <f>IF(Variable_Unit_Cost,Variable_Unit_Cost*Sales_volume_units,0)</f>
        <v>7600</v>
      </c>
      <c r="J16" s="26"/>
      <c r="K16" s="11"/>
      <c r="L16" s="11"/>
      <c r="M16" s="11"/>
      <c r="N16" s="11"/>
      <c r="O16" s="11"/>
      <c r="P16" s="11"/>
    </row>
    <row r="17" spans="1:16" ht="12.75">
      <c r="A17" s="2"/>
      <c r="B17" s="2"/>
      <c r="C17" s="2"/>
      <c r="D17" s="24"/>
      <c r="E17" s="35"/>
      <c r="F17" s="11"/>
      <c r="G17" s="21"/>
      <c r="H17" s="37"/>
      <c r="I17" s="37"/>
      <c r="J17" s="11"/>
      <c r="K17" s="11"/>
      <c r="L17" s="11"/>
      <c r="M17" s="11"/>
      <c r="N17" s="11"/>
      <c r="O17" s="11"/>
      <c r="P17" s="11"/>
    </row>
    <row r="18" spans="1:16" ht="12.75">
      <c r="A18" s="2"/>
      <c r="B18" s="2"/>
      <c r="C18" s="2"/>
      <c r="D18" s="24"/>
      <c r="E18" s="35" t="s">
        <v>23</v>
      </c>
      <c r="F18" s="11"/>
      <c r="G18" s="21"/>
      <c r="H18" s="31">
        <f>IF(Sales_price_unit&gt;0,MAX(0,Sales_price_unit-Variable_Unit_Cost),0)</f>
        <v>4.9</v>
      </c>
      <c r="I18" s="37"/>
      <c r="J18" s="11"/>
      <c r="K18" s="11"/>
      <c r="L18" s="11"/>
      <c r="M18" s="11"/>
      <c r="N18" s="11"/>
      <c r="O18" s="11"/>
      <c r="P18" s="11"/>
    </row>
    <row r="19" spans="1:16" ht="12.75">
      <c r="A19" s="2"/>
      <c r="B19" s="2"/>
      <c r="C19" s="2"/>
      <c r="D19" s="24"/>
      <c r="E19" s="35" t="s">
        <v>15</v>
      </c>
      <c r="F19" s="11"/>
      <c r="G19" s="21"/>
      <c r="H19" s="37"/>
      <c r="I19" s="31">
        <f>IF(OR(Total_Sales&lt;&gt;0,Total_variable&lt;&gt;0),Total_Sales-Total_variable,0)</f>
        <v>4900</v>
      </c>
      <c r="J19" s="11"/>
      <c r="K19" s="11"/>
      <c r="L19" s="11"/>
      <c r="M19" s="11"/>
      <c r="N19" s="11"/>
      <c r="O19" s="11"/>
      <c r="P19" s="11"/>
    </row>
    <row r="20" spans="1:16" ht="12.75">
      <c r="A20" s="2"/>
      <c r="B20" s="2"/>
      <c r="C20" s="2"/>
      <c r="D20" s="24"/>
      <c r="E20" s="24"/>
      <c r="F20" s="39"/>
      <c r="G20" s="21"/>
      <c r="H20" s="22"/>
      <c r="I20" s="37"/>
      <c r="J20" s="11"/>
      <c r="K20" s="11"/>
      <c r="L20" s="11"/>
      <c r="M20" s="11"/>
      <c r="N20" s="11"/>
      <c r="O20" s="11"/>
      <c r="P20" s="11"/>
    </row>
    <row r="21" spans="1:16" ht="15">
      <c r="A21" s="2"/>
      <c r="B21" s="2"/>
      <c r="C21" s="2"/>
      <c r="D21" s="32" t="s">
        <v>35</v>
      </c>
      <c r="E21" s="32"/>
      <c r="F21" s="33"/>
      <c r="G21" s="33"/>
      <c r="H21" s="40"/>
      <c r="I21" s="22"/>
      <c r="J21" s="11"/>
      <c r="K21" s="11"/>
      <c r="L21" s="11"/>
      <c r="M21" s="11"/>
      <c r="N21" s="11"/>
      <c r="O21" s="11"/>
      <c r="P21" s="11"/>
    </row>
    <row r="22" spans="1:16" ht="12.75">
      <c r="A22" s="2"/>
      <c r="B22" s="2"/>
      <c r="C22" s="2"/>
      <c r="D22" s="24"/>
      <c r="E22" s="24" t="s">
        <v>11</v>
      </c>
      <c r="F22" s="11"/>
      <c r="G22" s="21"/>
      <c r="H22" s="34">
        <v>1200</v>
      </c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2"/>
      <c r="B23" s="2"/>
      <c r="C23" s="2"/>
      <c r="D23" s="24"/>
      <c r="E23" s="24" t="s">
        <v>9</v>
      </c>
      <c r="F23" s="11"/>
      <c r="G23" s="21"/>
      <c r="H23" s="34">
        <v>500</v>
      </c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2"/>
      <c r="B24" s="2"/>
      <c r="C24" s="2"/>
      <c r="D24" s="24"/>
      <c r="E24" s="24" t="s">
        <v>8</v>
      </c>
      <c r="F24" s="11"/>
      <c r="G24" s="21"/>
      <c r="H24" s="41">
        <v>150</v>
      </c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2"/>
      <c r="B25" s="2"/>
      <c r="C25" s="2"/>
      <c r="D25" s="24"/>
      <c r="E25" s="24" t="s">
        <v>6</v>
      </c>
      <c r="F25" s="11"/>
      <c r="G25" s="21"/>
      <c r="H25" s="42">
        <v>800</v>
      </c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2"/>
      <c r="B26" s="2"/>
      <c r="C26" s="2"/>
      <c r="D26" s="24"/>
      <c r="E26" s="24" t="s">
        <v>10</v>
      </c>
      <c r="F26" s="11"/>
      <c r="G26" s="21"/>
      <c r="H26" s="25">
        <v>750</v>
      </c>
      <c r="I26" s="11"/>
      <c r="J26" s="11"/>
      <c r="K26" s="11"/>
      <c r="L26" s="11"/>
      <c r="M26" s="11"/>
      <c r="N26" s="11"/>
      <c r="O26" s="11"/>
      <c r="P26" s="11"/>
    </row>
    <row r="27" spans="1:16" ht="13.5" thickBot="1">
      <c r="A27" s="2"/>
      <c r="B27" s="2"/>
      <c r="C27" s="2"/>
      <c r="D27" s="24"/>
      <c r="E27" s="35" t="s">
        <v>36</v>
      </c>
      <c r="F27" s="11"/>
      <c r="G27" s="21"/>
      <c r="H27" s="22"/>
      <c r="I27" s="43">
        <f>IF(SUM(Fixed_costs)&lt;&gt;0,SUM(Fixed_costs),0)</f>
        <v>3400</v>
      </c>
      <c r="J27" s="11"/>
      <c r="K27" s="11"/>
      <c r="L27" s="11"/>
      <c r="M27" s="11"/>
      <c r="N27" s="11"/>
      <c r="O27" s="11"/>
      <c r="P27" s="11"/>
    </row>
    <row r="28" spans="4:16" ht="13.5" thickBot="1">
      <c r="D28" s="29"/>
      <c r="E28" s="29"/>
      <c r="F28" s="11"/>
      <c r="G28" s="11"/>
      <c r="H28" s="22"/>
      <c r="I28" s="26"/>
      <c r="J28" s="11"/>
      <c r="K28" s="11"/>
      <c r="L28" s="11"/>
      <c r="M28" s="11"/>
      <c r="N28" s="11"/>
      <c r="O28" s="11"/>
      <c r="P28" s="11"/>
    </row>
    <row r="29" spans="1:16" ht="13.5" thickBot="1">
      <c r="A29" s="2"/>
      <c r="B29" s="2"/>
      <c r="C29" s="2"/>
      <c r="D29" s="24"/>
      <c r="E29" s="35" t="s">
        <v>17</v>
      </c>
      <c r="F29" s="11"/>
      <c r="G29" s="21"/>
      <c r="H29" s="26"/>
      <c r="I29" s="44">
        <f>IF(OR(Gross_margin&lt;&gt;0,Total_fixed&lt;&gt;0),Gross_margin-Total_fixed,0)</f>
        <v>1500</v>
      </c>
      <c r="J29" s="11"/>
      <c r="K29" s="11"/>
      <c r="L29" s="11"/>
      <c r="M29" s="11"/>
      <c r="N29" s="11"/>
      <c r="O29" s="11"/>
      <c r="P29" s="11"/>
    </row>
    <row r="30" spans="4:16" ht="12.75">
      <c r="D30" s="29"/>
      <c r="E30" s="29"/>
      <c r="F30" s="11"/>
      <c r="G30" s="11"/>
      <c r="H30" s="26"/>
      <c r="I30" s="26"/>
      <c r="J30" s="26"/>
      <c r="K30" s="11"/>
      <c r="L30" s="11"/>
      <c r="M30" s="11"/>
      <c r="N30" s="11"/>
      <c r="O30" s="11"/>
      <c r="P30" s="11"/>
    </row>
    <row r="31" spans="4:16" ht="27">
      <c r="D31" s="29"/>
      <c r="E31" s="29"/>
      <c r="F31" s="11"/>
      <c r="G31" s="11"/>
      <c r="H31" s="9"/>
      <c r="I31" s="45"/>
      <c r="J31" s="26"/>
      <c r="K31" s="11"/>
      <c r="L31" s="11"/>
      <c r="M31" s="11"/>
      <c r="N31" s="11"/>
      <c r="O31" s="11"/>
      <c r="P31" s="11"/>
    </row>
    <row r="32" spans="4:25" ht="27">
      <c r="D32" s="9" t="s">
        <v>21</v>
      </c>
      <c r="E32" s="9"/>
      <c r="F32" s="9"/>
      <c r="G32" s="9"/>
      <c r="H32" s="2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4:25" ht="19.5">
      <c r="D33" s="46" t="s">
        <v>20</v>
      </c>
      <c r="E33" s="46"/>
      <c r="F33" s="47"/>
      <c r="G33" s="47"/>
      <c r="H33" s="48">
        <f>IF(AND(Unit_contrib_margin&gt;0,Total_fixed&gt;0),Total_fixed/Unit_contrib_margin,"")</f>
        <v>693.8775510204081</v>
      </c>
      <c r="I33" s="49"/>
      <c r="J33" s="47"/>
      <c r="K33" s="47"/>
      <c r="L33" s="5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4:25" ht="19.5">
      <c r="D34" s="46" t="s">
        <v>31</v>
      </c>
      <c r="E34" s="46"/>
      <c r="F34" s="47"/>
      <c r="G34" s="47"/>
      <c r="H34" s="50"/>
      <c r="I34" s="49"/>
      <c r="J34" s="47"/>
      <c r="K34" s="47"/>
      <c r="L34" s="5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4:25" ht="12.75">
      <c r="D35" s="29" t="s">
        <v>34</v>
      </c>
      <c r="E35" s="29"/>
      <c r="F35" s="51">
        <f>IF(Sales_volume_units,Sales_volume_units*0,0)</f>
        <v>0</v>
      </c>
      <c r="G35" s="51">
        <f>IF(Sales_volume_units,Sales_volume_units*0.1,0)</f>
        <v>100</v>
      </c>
      <c r="H35" s="51">
        <f>IF(Sales_volume_units,Sales_volume_units*0.2,0)</f>
        <v>200</v>
      </c>
      <c r="I35" s="51">
        <f>IF(Sales_volume_units,Sales_volume_units*0.3,0)</f>
        <v>300</v>
      </c>
      <c r="J35" s="51">
        <f>IF(Sales_volume_units,Sales_volume_units*0.4,0)</f>
        <v>400</v>
      </c>
      <c r="K35" s="51">
        <f>IF(Sales_volume_units,Sales_volume_units*0.5,0)</f>
        <v>500</v>
      </c>
      <c r="L35" s="51">
        <f>IF(Sales_volume_units,Sales_volume_units*0.6,0)</f>
        <v>600</v>
      </c>
      <c r="M35" s="51">
        <f>IF(Sales_volume_units,Sales_volume_units*0.7,0)</f>
        <v>700</v>
      </c>
      <c r="N35" s="51">
        <f>IF(Sales_volume_units,Sales_volume_units*0.8,0)</f>
        <v>800</v>
      </c>
      <c r="O35" s="51">
        <f>IF(Sales_volume_units,Sales_volume_units*0.9,0)</f>
        <v>900</v>
      </c>
      <c r="P35" s="51">
        <f>Sales_volume_units</f>
        <v>1000</v>
      </c>
      <c r="Q35" s="11"/>
      <c r="R35" s="11"/>
      <c r="S35" s="11"/>
      <c r="T35" s="11"/>
      <c r="U35" s="11"/>
      <c r="V35" s="11"/>
      <c r="W35" s="11"/>
      <c r="X35" s="11"/>
      <c r="Y35" s="11"/>
    </row>
    <row r="36" spans="4:25" ht="12.75">
      <c r="D36" s="29" t="s">
        <v>13</v>
      </c>
      <c r="E36" s="29"/>
      <c r="F36" s="52">
        <f aca="true" t="shared" si="0" ref="F36:P36">Sales_price_unit</f>
        <v>12.5</v>
      </c>
      <c r="G36" s="52">
        <f t="shared" si="0"/>
        <v>12.5</v>
      </c>
      <c r="H36" s="52">
        <f t="shared" si="0"/>
        <v>12.5</v>
      </c>
      <c r="I36" s="52">
        <f t="shared" si="0"/>
        <v>12.5</v>
      </c>
      <c r="J36" s="52">
        <f t="shared" si="0"/>
        <v>12.5</v>
      </c>
      <c r="K36" s="52">
        <f t="shared" si="0"/>
        <v>12.5</v>
      </c>
      <c r="L36" s="52">
        <f t="shared" si="0"/>
        <v>12.5</v>
      </c>
      <c r="M36" s="52">
        <f t="shared" si="0"/>
        <v>12.5</v>
      </c>
      <c r="N36" s="52">
        <f t="shared" si="0"/>
        <v>12.5</v>
      </c>
      <c r="O36" s="52">
        <f t="shared" si="0"/>
        <v>12.5</v>
      </c>
      <c r="P36" s="52">
        <f t="shared" si="0"/>
        <v>12.5</v>
      </c>
      <c r="Q36" s="11"/>
      <c r="R36" s="11"/>
      <c r="S36" s="11"/>
      <c r="T36" s="11"/>
      <c r="U36" s="11"/>
      <c r="V36" s="11"/>
      <c r="W36" s="11"/>
      <c r="X36" s="11"/>
      <c r="Y36" s="11"/>
    </row>
    <row r="37" spans="4:25" ht="12.75">
      <c r="D37" s="29" t="s">
        <v>37</v>
      </c>
      <c r="E37" s="29"/>
      <c r="F37" s="52">
        <f aca="true" t="shared" si="1" ref="F37:P37">Total_fixed</f>
        <v>3400</v>
      </c>
      <c r="G37" s="52">
        <f t="shared" si="1"/>
        <v>3400</v>
      </c>
      <c r="H37" s="52">
        <f t="shared" si="1"/>
        <v>3400</v>
      </c>
      <c r="I37" s="52">
        <f t="shared" si="1"/>
        <v>3400</v>
      </c>
      <c r="J37" s="52">
        <f t="shared" si="1"/>
        <v>3400</v>
      </c>
      <c r="K37" s="52">
        <f t="shared" si="1"/>
        <v>3400</v>
      </c>
      <c r="L37" s="52">
        <f t="shared" si="1"/>
        <v>3400</v>
      </c>
      <c r="M37" s="52">
        <f t="shared" si="1"/>
        <v>3400</v>
      </c>
      <c r="N37" s="52">
        <f t="shared" si="1"/>
        <v>3400</v>
      </c>
      <c r="O37" s="52">
        <f t="shared" si="1"/>
        <v>3400</v>
      </c>
      <c r="P37" s="52">
        <f t="shared" si="1"/>
        <v>3400</v>
      </c>
      <c r="Q37" s="11"/>
      <c r="R37" s="11"/>
      <c r="S37" s="11"/>
      <c r="T37" s="11"/>
      <c r="U37" s="11"/>
      <c r="V37" s="11"/>
      <c r="W37" s="11"/>
      <c r="X37" s="11"/>
      <c r="Y37" s="11"/>
    </row>
    <row r="38" spans="4:25" ht="12.75">
      <c r="D38" s="53" t="s">
        <v>19</v>
      </c>
      <c r="E38" s="53"/>
      <c r="F38" s="52">
        <f aca="true" t="shared" si="2" ref="F38:P38">Variable_Unit_Cost*F35</f>
        <v>0</v>
      </c>
      <c r="G38" s="52">
        <f t="shared" si="2"/>
        <v>760</v>
      </c>
      <c r="H38" s="52">
        <f t="shared" si="2"/>
        <v>1520</v>
      </c>
      <c r="I38" s="52">
        <f t="shared" si="2"/>
        <v>2280</v>
      </c>
      <c r="J38" s="52">
        <f t="shared" si="2"/>
        <v>3040</v>
      </c>
      <c r="K38" s="52">
        <f t="shared" si="2"/>
        <v>3800</v>
      </c>
      <c r="L38" s="52">
        <f t="shared" si="2"/>
        <v>4560</v>
      </c>
      <c r="M38" s="52">
        <f t="shared" si="2"/>
        <v>5320</v>
      </c>
      <c r="N38" s="52">
        <f t="shared" si="2"/>
        <v>6080</v>
      </c>
      <c r="O38" s="52">
        <f t="shared" si="2"/>
        <v>6840</v>
      </c>
      <c r="P38" s="52">
        <f t="shared" si="2"/>
        <v>7600</v>
      </c>
      <c r="Q38" s="11"/>
      <c r="R38" s="11"/>
      <c r="S38" s="11"/>
      <c r="T38" s="11"/>
      <c r="U38" s="11"/>
      <c r="V38" s="11"/>
      <c r="W38" s="11"/>
      <c r="X38" s="11"/>
      <c r="Y38" s="11"/>
    </row>
    <row r="39" spans="4:25" ht="12.75">
      <c r="D39" s="53" t="s">
        <v>29</v>
      </c>
      <c r="E39" s="53"/>
      <c r="F39" s="52">
        <f aca="true" t="shared" si="3" ref="F39:P39">SUM(F37:F38)</f>
        <v>3400</v>
      </c>
      <c r="G39" s="52">
        <f t="shared" si="3"/>
        <v>4160</v>
      </c>
      <c r="H39" s="52">
        <f t="shared" si="3"/>
        <v>4920</v>
      </c>
      <c r="I39" s="52">
        <f t="shared" si="3"/>
        <v>5680</v>
      </c>
      <c r="J39" s="52">
        <f t="shared" si="3"/>
        <v>6440</v>
      </c>
      <c r="K39" s="52">
        <f t="shared" si="3"/>
        <v>7200</v>
      </c>
      <c r="L39" s="52">
        <f t="shared" si="3"/>
        <v>7960</v>
      </c>
      <c r="M39" s="52">
        <f t="shared" si="3"/>
        <v>8720</v>
      </c>
      <c r="N39" s="52">
        <f t="shared" si="3"/>
        <v>9480</v>
      </c>
      <c r="O39" s="52">
        <f t="shared" si="3"/>
        <v>10240</v>
      </c>
      <c r="P39" s="52">
        <f t="shared" si="3"/>
        <v>11000</v>
      </c>
      <c r="Q39" s="11"/>
      <c r="R39" s="11"/>
      <c r="S39" s="11"/>
      <c r="T39" s="11"/>
      <c r="U39" s="11"/>
      <c r="V39" s="11"/>
      <c r="W39" s="11"/>
      <c r="X39" s="11"/>
      <c r="Y39" s="11"/>
    </row>
    <row r="40" spans="4:25" ht="13.5" thickBot="1">
      <c r="D40" s="29" t="s">
        <v>28</v>
      </c>
      <c r="E40" s="29"/>
      <c r="F40" s="54">
        <f aca="true" t="shared" si="4" ref="F40:P40">F36*F35</f>
        <v>0</v>
      </c>
      <c r="G40" s="54">
        <f t="shared" si="4"/>
        <v>1250</v>
      </c>
      <c r="H40" s="54">
        <f t="shared" si="4"/>
        <v>2500</v>
      </c>
      <c r="I40" s="54">
        <f t="shared" si="4"/>
        <v>3750</v>
      </c>
      <c r="J40" s="54">
        <f t="shared" si="4"/>
        <v>5000</v>
      </c>
      <c r="K40" s="54">
        <f t="shared" si="4"/>
        <v>6250</v>
      </c>
      <c r="L40" s="54">
        <f t="shared" si="4"/>
        <v>7500</v>
      </c>
      <c r="M40" s="54">
        <f t="shared" si="4"/>
        <v>8750</v>
      </c>
      <c r="N40" s="54">
        <f t="shared" si="4"/>
        <v>10000</v>
      </c>
      <c r="O40" s="54">
        <f t="shared" si="4"/>
        <v>11250</v>
      </c>
      <c r="P40" s="54">
        <f t="shared" si="4"/>
        <v>12500</v>
      </c>
      <c r="Q40" s="11"/>
      <c r="R40" s="11"/>
      <c r="S40" s="11"/>
      <c r="T40" s="11"/>
      <c r="U40" s="11"/>
      <c r="V40" s="11"/>
      <c r="W40" s="11"/>
      <c r="X40" s="11"/>
      <c r="Y40" s="11"/>
    </row>
    <row r="41" spans="4:16" ht="12.75">
      <c r="D41" s="7" t="s">
        <v>30</v>
      </c>
      <c r="E41" s="7"/>
      <c r="F41" s="8">
        <f aca="true" t="shared" si="5" ref="F41:P41">F40-F39</f>
        <v>-3400</v>
      </c>
      <c r="G41" s="8">
        <f t="shared" si="5"/>
        <v>-2910</v>
      </c>
      <c r="H41" s="8">
        <f t="shared" si="5"/>
        <v>-2420</v>
      </c>
      <c r="I41" s="8">
        <f t="shared" si="5"/>
        <v>-1930</v>
      </c>
      <c r="J41" s="8">
        <f t="shared" si="5"/>
        <v>-1440</v>
      </c>
      <c r="K41" s="8">
        <f t="shared" si="5"/>
        <v>-950</v>
      </c>
      <c r="L41" s="8">
        <f t="shared" si="5"/>
        <v>-460</v>
      </c>
      <c r="M41" s="8">
        <f t="shared" si="5"/>
        <v>30</v>
      </c>
      <c r="N41" s="8">
        <f t="shared" si="5"/>
        <v>520</v>
      </c>
      <c r="O41" s="8">
        <f t="shared" si="5"/>
        <v>1010</v>
      </c>
      <c r="P41" s="8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H34 H20:H21 H44:H65536 I4 I2 I28 H27 I30 H29 F38:P38 J45:J65536 L33:L34 I21 H8:H9 I8:I14">
      <formula1>-10000000</formula1>
      <formula2>10000000</formula2>
    </dataValidation>
    <dataValidation allowBlank="1" showInputMessage="1" showErrorMessage="1" error="Please enter an amount between -10,000,000 and 10,000,000." sqref="H33 I16:I20 I5:I7 J4 J2 H15:H19 I45:I65536 I27 H28 I29"/>
    <dataValidation type="decimal" allowBlank="1" showInputMessage="1" showErrorMessage="1" error="Please enter an amount between (10,000,000) and 10,000,000." sqref="H5 H10:H14 H22:H26 H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92321</cp:lastModifiedBy>
  <cp:lastPrinted>2004-02-26T17:05:16Z</cp:lastPrinted>
  <dcterms:created xsi:type="dcterms:W3CDTF">1997-03-01T10:49:21Z</dcterms:created>
  <dcterms:modified xsi:type="dcterms:W3CDTF">2021-07-09T04:38:37Z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