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90" windowWidth="11355" windowHeight="9210" tabRatio="660" activeTab="0"/>
  </bookViews>
  <sheets>
    <sheet name="EOD Deluxe Budget" sheetId="1" r:id="rId1"/>
    <sheet name="Checkbook Register" sheetId="2" r:id="rId2"/>
    <sheet name="Savings Worksheets" sheetId="3" r:id="rId3"/>
  </sheets>
  <definedNames/>
  <calcPr fullCalcOnLoad="1"/>
</workbook>
</file>

<file path=xl/sharedStrings.xml><?xml version="1.0" encoding="utf-8"?>
<sst xmlns="http://schemas.openxmlformats.org/spreadsheetml/2006/main" count="596" uniqueCount="242">
  <si>
    <t>Charity</t>
  </si>
  <si>
    <t>Item Name</t>
  </si>
  <si>
    <t xml:space="preserve">Budgeted </t>
  </si>
  <si>
    <t>Spent</t>
  </si>
  <si>
    <t>Charitable Gifts</t>
  </si>
  <si>
    <t>Saving</t>
  </si>
  <si>
    <t>College Fund</t>
  </si>
  <si>
    <t>Retirement Fund</t>
  </si>
  <si>
    <t>Housing</t>
  </si>
  <si>
    <t>Homeowners Insurance</t>
  </si>
  <si>
    <t>Rent</t>
  </si>
  <si>
    <t>Renter's Insurance</t>
  </si>
  <si>
    <t>Real-Estate Taxes</t>
  </si>
  <si>
    <t>Utilities</t>
  </si>
  <si>
    <t>Cable</t>
  </si>
  <si>
    <t>Gas</t>
  </si>
  <si>
    <t>Cell Phone</t>
  </si>
  <si>
    <t>Trash</t>
  </si>
  <si>
    <t>Restaurants</t>
  </si>
  <si>
    <t>Car insurance</t>
  </si>
  <si>
    <t>Car Replacement</t>
  </si>
  <si>
    <t>Repairs &amp; Tires</t>
  </si>
  <si>
    <t>Clothing</t>
  </si>
  <si>
    <t>Adults</t>
  </si>
  <si>
    <t>Children</t>
  </si>
  <si>
    <t>Medical/Health</t>
  </si>
  <si>
    <t>Dentist</t>
  </si>
  <si>
    <t>Disability Insurance</t>
  </si>
  <si>
    <t>Doctor Bills</t>
  </si>
  <si>
    <t>Health Insurance</t>
  </si>
  <si>
    <t>Co-pays</t>
  </si>
  <si>
    <t>Optometrist</t>
  </si>
  <si>
    <t>Cosmetics</t>
  </si>
  <si>
    <t>Gifts (incl. Christmas)</t>
  </si>
  <si>
    <t>Hair Care</t>
  </si>
  <si>
    <t>School Supplies</t>
  </si>
  <si>
    <t>School Tuition</t>
  </si>
  <si>
    <t>Subscriptions</t>
  </si>
  <si>
    <t>Toiletries</t>
  </si>
  <si>
    <t>Entertainment</t>
  </si>
  <si>
    <t>Vacation</t>
  </si>
  <si>
    <t>Debts</t>
  </si>
  <si>
    <t>Church</t>
  </si>
  <si>
    <t>Monthly Net Income</t>
  </si>
  <si>
    <t>Income Sources</t>
  </si>
  <si>
    <t>Remaining to Budget</t>
  </si>
  <si>
    <t>Remaining</t>
  </si>
  <si>
    <t>5-10%</t>
  </si>
  <si>
    <t>10-15%</t>
  </si>
  <si>
    <t>25-35%</t>
  </si>
  <si>
    <t>5-15%</t>
  </si>
  <si>
    <t>2-7%</t>
  </si>
  <si>
    <t>Irregular Expenses</t>
  </si>
  <si>
    <t>Car Insurance</t>
  </si>
  <si>
    <t>Property Taxes</t>
  </si>
  <si>
    <t>Repairs/Maintenance</t>
  </si>
  <si>
    <t>Replace Furniture</t>
  </si>
  <si>
    <t>Total</t>
  </si>
  <si>
    <t>Amount Due</t>
  </si>
  <si>
    <t>Notes &amp; Reminders For Next Budget</t>
  </si>
  <si>
    <t>Additional Resources</t>
  </si>
  <si>
    <t>Total Money Makeover</t>
  </si>
  <si>
    <t>DAVERAMSEY.COM</t>
  </si>
  <si>
    <t>Financial Peace University</t>
  </si>
  <si>
    <t>212 Connection</t>
  </si>
  <si>
    <t>BRIANTRACY.COM</t>
  </si>
  <si>
    <t>48DAYS.COM</t>
  </si>
  <si>
    <t>Enemy of Debt</t>
  </si>
  <si>
    <t>Kids &amp; Money</t>
  </si>
  <si>
    <t>Enemy of Debt's Zero-Based Budget</t>
  </si>
  <si>
    <t>Debt Snowball</t>
  </si>
  <si>
    <r>
      <t xml:space="preserve">Dave Ramsey's Baby Steps </t>
    </r>
    <r>
      <rPr>
        <sz val="8"/>
        <color indexed="10"/>
        <rFont val="Arial"/>
        <family val="2"/>
      </rPr>
      <t>(Current Baby Step)</t>
    </r>
  </si>
  <si>
    <t>until the number in the "Remaining to Budget" cell (I-37) is $0.  It only works if you do it, so do it and watch your money start to work for you!!</t>
  </si>
  <si>
    <t>each time you get paid and when the cash runs out for each envelope, stop spending.  Use your debit card for big purchases like housing and utilities or anything that can be paid online.</t>
  </si>
  <si>
    <t xml:space="preserve">Step 1, then leave yourself with 1 credit card.  ONLY use that credit card for real emergencies and do everything you can to get that Emergency Fund fast.  The sooner you can get rid of </t>
  </si>
  <si>
    <t>*Food</t>
  </si>
  <si>
    <t>*Transportation</t>
  </si>
  <si>
    <t>*Clothing</t>
  </si>
  <si>
    <t>*Personal</t>
  </si>
  <si>
    <t>*Recreation</t>
  </si>
  <si>
    <t>July</t>
  </si>
  <si>
    <t>August</t>
  </si>
  <si>
    <t>Item</t>
  </si>
  <si>
    <t>Real Estate Taxes</t>
  </si>
  <si>
    <t>Homeowner's Insurance</t>
  </si>
  <si>
    <t>Car Repair</t>
  </si>
  <si>
    <t xml:space="preserve">Doctor </t>
  </si>
  <si>
    <t>Other</t>
  </si>
  <si>
    <t>BALANCE TOTALS</t>
  </si>
  <si>
    <r>
      <t>**</t>
    </r>
    <r>
      <rPr>
        <u val="single"/>
        <sz val="8"/>
        <rFont val="Arial"/>
        <family val="2"/>
      </rPr>
      <t>Savings Allocation Worksheet</t>
    </r>
    <r>
      <rPr>
        <sz val="8"/>
        <rFont val="Arial"/>
        <family val="2"/>
      </rPr>
      <t xml:space="preserve"> - This worksheet is used to tell every dollar of your savings where to go.  </t>
    </r>
  </si>
  <si>
    <t>Baby Step 1 - (BEF)</t>
  </si>
  <si>
    <t>Baby Step 3 - (FFEF)</t>
  </si>
  <si>
    <r>
      <t>**</t>
    </r>
    <r>
      <rPr>
        <u val="single"/>
        <sz val="8"/>
        <rFont val="Arial"/>
        <family val="2"/>
      </rPr>
      <t>Baby Emergency Fund (BEF)</t>
    </r>
    <r>
      <rPr>
        <sz val="8"/>
        <rFont val="Arial"/>
        <family val="2"/>
      </rPr>
      <t xml:space="preserve"> - Should remain at $1,000 at all times.  If you have a REAL emergency and </t>
    </r>
  </si>
  <si>
    <t>need to use your BEF, then you need to replenish this fund before you save or pay off anything else.</t>
  </si>
  <si>
    <r>
      <t>**</t>
    </r>
    <r>
      <rPr>
        <u val="single"/>
        <sz val="8"/>
        <rFont val="Arial"/>
        <family val="2"/>
      </rPr>
      <t>Fully Funded Emergency Fund (FFEF)</t>
    </r>
    <r>
      <rPr>
        <sz val="8"/>
        <rFont val="Arial"/>
        <family val="2"/>
      </rPr>
      <t xml:space="preserve"> - 3/6 months of expenses.</t>
    </r>
  </si>
  <si>
    <r>
      <t>**</t>
    </r>
    <r>
      <rPr>
        <u val="single"/>
        <sz val="8"/>
        <rFont val="Arial"/>
        <family val="2"/>
      </rPr>
      <t>Emergency Funds</t>
    </r>
    <r>
      <rPr>
        <sz val="8"/>
        <rFont val="Arial"/>
        <family val="2"/>
      </rPr>
      <t xml:space="preserve"> - Should be saved in a separate account.  Money Market or Online Savings Account.</t>
    </r>
  </si>
  <si>
    <t>Item Needed</t>
  </si>
  <si>
    <t>/ 12 =</t>
  </si>
  <si>
    <t>Monthly Amount</t>
  </si>
  <si>
    <t>Actual To Date</t>
  </si>
  <si>
    <t>spend a lump sum from one months pay.  Divide total amount needed by the number of months left till payment is due.  (ex. $1000 / 4 = $250 per month for four months.</t>
  </si>
  <si>
    <r>
      <t>**</t>
    </r>
    <r>
      <rPr>
        <u val="single"/>
        <sz val="8"/>
        <rFont val="Arial"/>
        <family val="2"/>
      </rPr>
      <t>Lump Sum Payment Worksheet</t>
    </r>
    <r>
      <rPr>
        <sz val="8"/>
        <rFont val="Arial"/>
        <family val="2"/>
      </rPr>
      <t xml:space="preserve"> - This worksheet will help you plan your lump sum payments ahead of time.  By saving an equal portion each month you avoid having to</t>
    </r>
  </si>
  <si>
    <t>Home Repairs</t>
  </si>
  <si>
    <t>Medical Bills</t>
  </si>
  <si>
    <t>Life Insurance (Term)</t>
  </si>
  <si>
    <t>Tags/Registration</t>
  </si>
  <si>
    <t>Replace Car</t>
  </si>
  <si>
    <t>Tuition</t>
  </si>
  <si>
    <t>IRS (Self-Employed)</t>
  </si>
  <si>
    <t>Gifts (Including Christmas)</t>
  </si>
  <si>
    <t>Enemy of Debt's Savings Allocation Worksheet</t>
  </si>
  <si>
    <t>Enemy of Debt's Lump Sum Payment Worksheet</t>
  </si>
  <si>
    <t>here as a reminder.  Be sure to add items to Lump Sum Payment Worksheet located in the Savings tab.</t>
  </si>
  <si>
    <r>
      <t>**</t>
    </r>
    <r>
      <rPr>
        <u val="single"/>
        <sz val="8"/>
        <rFont val="Arial"/>
        <family val="2"/>
      </rPr>
      <t>Irregular Expenses</t>
    </r>
    <r>
      <rPr>
        <sz val="8"/>
        <rFont val="Arial"/>
        <family val="2"/>
      </rPr>
      <t xml:space="preserve"> - These items can kill any budget. Make sure you plan ahead for them.  I placed this</t>
    </r>
  </si>
  <si>
    <t>/ months left =</t>
  </si>
  <si>
    <t>Totals</t>
  </si>
  <si>
    <t>*Gifts (including Christmas)*</t>
  </si>
  <si>
    <t>/ 6 =</t>
  </si>
  <si>
    <t xml:space="preserve">m k, </t>
  </si>
  <si>
    <t>Replenish BEF</t>
  </si>
  <si>
    <t>Taxes</t>
  </si>
  <si>
    <t>Debit</t>
  </si>
  <si>
    <t>Credit</t>
  </si>
  <si>
    <t>Balance</t>
  </si>
  <si>
    <t>Internet</t>
  </si>
  <si>
    <t>Child Support</t>
  </si>
  <si>
    <t>Organization Dues</t>
  </si>
  <si>
    <t>Pet Supplies</t>
  </si>
  <si>
    <t>Yard Sale</t>
  </si>
  <si>
    <t>Miscellaneous</t>
  </si>
  <si>
    <t>*</t>
  </si>
  <si>
    <t>Enemy of Debt's Allocated Spending Plan</t>
  </si>
  <si>
    <t>/</t>
  </si>
  <si>
    <t>Food</t>
  </si>
  <si>
    <t>Transportation</t>
  </si>
  <si>
    <t>Personal</t>
  </si>
  <si>
    <t>Recreation</t>
  </si>
  <si>
    <t>Credit Card 1</t>
  </si>
  <si>
    <t>Credit Card 2</t>
  </si>
  <si>
    <t>Date</t>
  </si>
  <si>
    <r>
      <t>Baby Step 1-</t>
    </r>
    <r>
      <rPr>
        <b/>
        <sz val="10"/>
        <color indexed="17"/>
        <rFont val="Arial"/>
        <family val="2"/>
      </rPr>
      <t xml:space="preserve"> </t>
    </r>
    <r>
      <rPr>
        <sz val="10"/>
        <rFont val="Arial"/>
        <family val="2"/>
      </rPr>
      <t>Save $1,000 for your Baby Emergency Fund ($500 if income is less than $20K).</t>
    </r>
  </si>
  <si>
    <t xml:space="preserve">that last credit card the better.  It is pretty liberating to finally say NO to credit card companies forever!  </t>
  </si>
  <si>
    <r>
      <t xml:space="preserve">Baby Step 2- </t>
    </r>
    <r>
      <rPr>
        <sz val="10"/>
        <color indexed="10"/>
        <rFont val="Arial"/>
        <family val="2"/>
      </rPr>
      <t xml:space="preserve">Pay off DEBT from smallest to largest using the Debt Snowball (except house). </t>
    </r>
  </si>
  <si>
    <r>
      <t>Baby Step 3-</t>
    </r>
    <r>
      <rPr>
        <b/>
        <sz val="10"/>
        <color indexed="17"/>
        <rFont val="Arial"/>
        <family val="2"/>
      </rPr>
      <t xml:space="preserve"> </t>
    </r>
    <r>
      <rPr>
        <sz val="10"/>
        <rFont val="Arial"/>
        <family val="2"/>
      </rPr>
      <t>Fully Fund your Emergency Fund by saving 3/6 months of expenses.</t>
    </r>
  </si>
  <si>
    <r>
      <t>Baby Step 4-</t>
    </r>
    <r>
      <rPr>
        <b/>
        <sz val="10"/>
        <color indexed="17"/>
        <rFont val="Arial"/>
        <family val="2"/>
      </rPr>
      <t xml:space="preserve"> </t>
    </r>
    <r>
      <rPr>
        <sz val="10"/>
        <rFont val="Arial"/>
        <family val="2"/>
      </rPr>
      <t>Invest 15% of your GROSS income for retirement. (Roth IRA's &amp; Mutual Funds).</t>
    </r>
  </si>
  <si>
    <r>
      <t>Baby Step 6-</t>
    </r>
    <r>
      <rPr>
        <b/>
        <sz val="10"/>
        <color indexed="17"/>
        <rFont val="Arial"/>
        <family val="2"/>
      </rPr>
      <t xml:space="preserve"> </t>
    </r>
    <r>
      <rPr>
        <sz val="10"/>
        <rFont val="Arial"/>
        <family val="2"/>
      </rPr>
      <t>Pay off Mortgage early.</t>
    </r>
  </si>
  <si>
    <r>
      <t>Baby Step 5-</t>
    </r>
    <r>
      <rPr>
        <b/>
        <sz val="10"/>
        <color indexed="17"/>
        <rFont val="Arial"/>
        <family val="2"/>
      </rPr>
      <t xml:space="preserve"> </t>
    </r>
    <r>
      <rPr>
        <sz val="10"/>
        <rFont val="Arial"/>
        <family val="2"/>
      </rPr>
      <t>Start saving for kid's college.</t>
    </r>
  </si>
  <si>
    <r>
      <t>Baby Step 7-</t>
    </r>
    <r>
      <rPr>
        <b/>
        <sz val="10"/>
        <color indexed="17"/>
        <rFont val="Arial"/>
        <family val="2"/>
      </rPr>
      <t xml:space="preserve"> </t>
    </r>
    <r>
      <rPr>
        <sz val="10"/>
        <rFont val="Arial"/>
        <family val="2"/>
      </rPr>
      <t>Build wealth, give, and enjoy Financial Peace!</t>
    </r>
  </si>
  <si>
    <t>Week One</t>
  </si>
  <si>
    <t>WeekOneTotal</t>
  </si>
  <si>
    <t>Week Two</t>
  </si>
  <si>
    <t>Tips</t>
  </si>
  <si>
    <t>Ebay</t>
  </si>
  <si>
    <t>Week Three</t>
  </si>
  <si>
    <t>Week Two Total</t>
  </si>
  <si>
    <t>Week Three Total</t>
  </si>
  <si>
    <t>Week Four</t>
  </si>
  <si>
    <t>Week Four Total</t>
  </si>
  <si>
    <t>Other Total</t>
  </si>
  <si>
    <t>Paycheck (3/6)</t>
  </si>
  <si>
    <t>Extra Week</t>
  </si>
  <si>
    <t>Paycheck (3/13)</t>
  </si>
  <si>
    <t>Paycheck (3/20)</t>
  </si>
  <si>
    <t>Paycheck (3/27)</t>
  </si>
  <si>
    <t>Tax Return</t>
  </si>
  <si>
    <t xml:space="preserve">Second Mortgage </t>
  </si>
  <si>
    <t xml:space="preserve">Mortgage </t>
  </si>
  <si>
    <t xml:space="preserve">Water </t>
  </si>
  <si>
    <t xml:space="preserve">Electricity </t>
  </si>
  <si>
    <t xml:space="preserve">Phone </t>
  </si>
  <si>
    <t xml:space="preserve">Grocery </t>
  </si>
  <si>
    <t xml:space="preserve">Inspection </t>
  </si>
  <si>
    <t xml:space="preserve">License &amp; Taxes </t>
  </si>
  <si>
    <t xml:space="preserve">Gas &amp; Oil </t>
  </si>
  <si>
    <t xml:space="preserve">Cleaning/Laundry </t>
  </si>
  <si>
    <t xml:space="preserve">Dentist </t>
  </si>
  <si>
    <t xml:space="preserve">Snap Fitness </t>
  </si>
  <si>
    <t xml:space="preserve">Child Care </t>
  </si>
  <si>
    <t xml:space="preserve">Prescription Drugs </t>
  </si>
  <si>
    <t>Education/Books</t>
  </si>
  <si>
    <t>Checkbook Register</t>
  </si>
  <si>
    <t>Item Description</t>
  </si>
  <si>
    <t>Citimortgage</t>
  </si>
  <si>
    <t>Electric</t>
  </si>
  <si>
    <t>Water/sewage</t>
  </si>
  <si>
    <t>Direct Deposit</t>
  </si>
  <si>
    <t>Date (mm/dd)</t>
  </si>
  <si>
    <t>Ending Balance From Previous Month ~~~~&gt;</t>
  </si>
  <si>
    <t>March 2009</t>
  </si>
  <si>
    <t>Ending Balance ~~~~&gt;</t>
  </si>
  <si>
    <t>AT&amp;T</t>
  </si>
  <si>
    <t>Day Care (Check# 12002)</t>
  </si>
  <si>
    <t>Fuel Envelope (Check # 12001)</t>
  </si>
  <si>
    <t>YOU DO NOT HAVE TO BUDGET FOR EVERY CATEGORY LISTED ABOVE!!  It is just a guideline to help you consider possible important areas to budget for.  You can customize to fit your expenses each month.</t>
  </si>
  <si>
    <t>WWW.ENEMYOFDEBT.COM</t>
  </si>
  <si>
    <t>Remaining~~~&gt;</t>
  </si>
  <si>
    <t>Income~~~&gt;</t>
  </si>
  <si>
    <t>Actual Spent</t>
  </si>
  <si>
    <r>
      <t>Checkbook Register</t>
    </r>
    <r>
      <rPr>
        <sz val="10"/>
        <rFont val="Arial"/>
        <family val="0"/>
      </rPr>
      <t xml:space="preserve"> - I created this because I wanted to enable you to record your checkbook transactions and your budget items</t>
    </r>
  </si>
  <si>
    <t>at the same time, in the same place.  I have found it helpful so I hope you do too.  Remember to transfer your ending balance to</t>
  </si>
  <si>
    <t>the next month's checkbook register on the last day of the month.</t>
  </si>
  <si>
    <t>Balance Month By Month</t>
  </si>
  <si>
    <t>BLOW $$ Husband</t>
  </si>
  <si>
    <t>Recommended %</t>
  </si>
  <si>
    <r>
      <t>**</t>
    </r>
    <r>
      <rPr>
        <u val="single"/>
        <sz val="10"/>
        <rFont val="Arial"/>
        <family val="2"/>
      </rPr>
      <t xml:space="preserve">Zero-Based Budget </t>
    </r>
    <r>
      <rPr>
        <sz val="10"/>
        <rFont val="Arial"/>
        <family val="2"/>
      </rPr>
      <t>- The idea of a zero based budget is that you give every dollar a name before the month begins.  If you make $3,500 every month then you would budget every dollar</t>
    </r>
  </si>
  <si>
    <r>
      <t>**</t>
    </r>
    <r>
      <rPr>
        <u val="single"/>
        <sz val="10"/>
        <rFont val="Arial"/>
        <family val="2"/>
      </rPr>
      <t>Debt is NOT a tool,</t>
    </r>
    <r>
      <rPr>
        <sz val="10"/>
        <rFont val="Arial"/>
        <family val="2"/>
      </rPr>
      <t xml:space="preserve"> so one of the very first things you should STOP doing is borrowing any more money.  Cut up your credit cards and close the account.  If you have not completed Baby</t>
    </r>
  </si>
  <si>
    <t>Total Needed</t>
  </si>
  <si>
    <t>Previous Balance</t>
  </si>
  <si>
    <t>/ 10 =</t>
  </si>
  <si>
    <t>* IMPORTANT*- If you change the number of months left, you must change the formula to the right as well. Ex. [/ 10 =] ~~&gt; [=(c59/10)] *IMPORTANT*</t>
  </si>
  <si>
    <t>March</t>
  </si>
  <si>
    <t>April</t>
  </si>
  <si>
    <t>May</t>
  </si>
  <si>
    <t>June</t>
  </si>
  <si>
    <t>Pay Week~~~&gt;</t>
  </si>
  <si>
    <t>BLOW $$ Wife</t>
  </si>
  <si>
    <t xml:space="preserve">School Supplies </t>
  </si>
  <si>
    <t>Mint Green - Formulas exist, DO NOT MODIFY.</t>
  </si>
  <si>
    <t>Light Yellow - Require your input.</t>
  </si>
  <si>
    <t>Except for cell N4, these cells require your attention either because</t>
  </si>
  <si>
    <t>you spent more than you budgeted, or percentage of income spent</t>
  </si>
  <si>
    <t>in a category is above recommended percentage.</t>
  </si>
  <si>
    <t>NEW COLOR CODE LEGEND</t>
  </si>
  <si>
    <t>Budgeted (from left side)</t>
  </si>
  <si>
    <t xml:space="preserve">Allocation Spending Plan - This sheet look much more complicated than it actually is.  It allows you to split your budget into weeks and spend each weeks pay separately.  REMEMBER that you only   </t>
  </si>
  <si>
    <t>have to enter info in the tan /yellow cells.  For instance, if you change the name of a budget item on the left, it will automatically change on the allocated spending worksheet.  (Example: B-8)  So that</t>
  </si>
  <si>
    <t xml:space="preserve">you don't have to go back and forth from zero based to allocation sheet I have inserted column AA to show you how much you have to allocate for each category.  If you are in the third week for </t>
  </si>
  <si>
    <t xml:space="preserve">example on the allocation side and you want to know how much you have left to spend in the food category you would just look at cell AA-34.  I used this sheet for February and just added some </t>
  </si>
  <si>
    <t>new stuff because I was sick of feeling like I was entering the same data twice, as well as going back and forth.  It's really simple.  Do your zero based budget first, and then spend each paycheck</t>
  </si>
  <si>
    <t>each week.  In column "M" the items you actually budgeted for on the left will be bold so that they stand out more.  I hope this makes budgeting easier for you so you ultimately spend less time doing it!!</t>
  </si>
  <si>
    <t>Week Four &amp; Extra Week</t>
  </si>
  <si>
    <t>Credit Card 3</t>
  </si>
  <si>
    <t>Credit Card 4</t>
  </si>
  <si>
    <t>Credit Card 5</t>
  </si>
  <si>
    <t>HEL</t>
  </si>
  <si>
    <t>Student Loan 1</t>
  </si>
  <si>
    <t>Student Loan 2</t>
  </si>
  <si>
    <t>Student Loan 3</t>
  </si>
  <si>
    <t>Car Loan 1</t>
  </si>
  <si>
    <t>Car Loan 2</t>
  </si>
  <si>
    <t xml:space="preserve">                                                         Charity</t>
  </si>
  <si>
    <r>
      <t>**</t>
    </r>
    <r>
      <rPr>
        <u val="single"/>
        <sz val="10"/>
        <rFont val="Arial"/>
        <family val="2"/>
      </rPr>
      <t>Envelope System</t>
    </r>
    <r>
      <rPr>
        <sz val="10"/>
        <rFont val="Arial"/>
        <family val="2"/>
      </rPr>
      <t xml:space="preserve"> - A system that you can use along with your budget to help you spend less each month.  Fill the recommended budget envelopes (labeled with an asterisk), with cash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</si>
</sst>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
    <numFmt numFmtId="167" formatCode="&quot;$&quot;#,##0;[Red]&quot;$&quot;#,##0"/>
    <numFmt numFmtId="168" formatCode="&quot;$&quot;#,##0.0"/>
    <numFmt numFmtId="169" formatCode="[$-409]dddd\,\ mmmm\ dd\,\ yyyy"/>
    <numFmt numFmtId="170" formatCode="m/d/yyyy;@"/>
    <numFmt numFmtId="171" formatCode="&quot;$&quot;#,##0"/>
    <numFmt numFmtId="172" formatCode="#,##0.00;[Red]#,##0.00"/>
    <numFmt numFmtId="173" formatCode="[$-409]d\-mmm;@"/>
    <numFmt numFmtId="174" formatCode="[$-409]mmm\-yy;@"/>
    <numFmt numFmtId="175" formatCode="[$-409]mmmmm\-yy;@"/>
  </numFmts>
  <fonts count="36">
    <font>
      <sz val="10"/>
      <name val="Arial"/>
      <family val="0"/>
    </font>
    <font>
      <b/>
      <sz val="10"/>
      <name val="Arial"/>
      <family val="2"/>
    </font>
    <font>
      <b/>
      <sz val="12"/>
      <color indexed="17"/>
      <name val="Arial"/>
      <family val="2"/>
    </font>
    <font>
      <b/>
      <sz val="10"/>
      <color indexed="17"/>
      <name val="Arial"/>
      <family val="2"/>
    </font>
    <font>
      <sz val="10"/>
      <color indexed="8"/>
      <name val="Arial"/>
      <family val="2"/>
    </font>
    <font>
      <b/>
      <sz val="10"/>
      <color indexed="8"/>
      <name val="Arial"/>
      <family val="2"/>
    </font>
    <font>
      <b/>
      <u val="single"/>
      <sz val="12"/>
      <name val="Arial"/>
      <family val="2"/>
    </font>
    <font>
      <b/>
      <sz val="12"/>
      <color indexed="9"/>
      <name val="Arial"/>
      <family val="2"/>
    </font>
    <font>
      <b/>
      <sz val="10"/>
      <color indexed="9"/>
      <name val="Arial"/>
      <family val="2"/>
    </font>
    <font>
      <b/>
      <sz val="12"/>
      <name val="Arial"/>
      <family val="2"/>
    </font>
    <font>
      <b/>
      <sz val="10"/>
      <color indexed="10"/>
      <name val="Arial"/>
      <family val="2"/>
    </font>
    <font>
      <b/>
      <sz val="12"/>
      <color indexed="8"/>
      <name val="Arial"/>
      <family val="2"/>
    </font>
    <font>
      <sz val="8"/>
      <name val="Arial"/>
      <family val="2"/>
    </font>
    <font>
      <u val="single"/>
      <sz val="10"/>
      <color indexed="12"/>
      <name val="Arial"/>
      <family val="0"/>
    </font>
    <font>
      <u val="single"/>
      <sz val="10"/>
      <color indexed="36"/>
      <name val="Arial"/>
      <family val="0"/>
    </font>
    <font>
      <u val="single"/>
      <sz val="8"/>
      <color indexed="12"/>
      <name val="Arial"/>
      <family val="0"/>
    </font>
    <font>
      <b/>
      <sz val="14"/>
      <color indexed="9"/>
      <name val="Arial"/>
      <family val="2"/>
    </font>
    <font>
      <sz val="14"/>
      <name val="Arial"/>
      <family val="2"/>
    </font>
    <font>
      <sz val="8"/>
      <color indexed="10"/>
      <name val="Arial"/>
      <family val="2"/>
    </font>
    <font>
      <sz val="10"/>
      <color indexed="10"/>
      <name val="Arial"/>
      <family val="2"/>
    </font>
    <font>
      <u val="single"/>
      <sz val="10"/>
      <name val="Arial"/>
      <family val="2"/>
    </font>
    <font>
      <u val="single"/>
      <sz val="8"/>
      <name val="Arial"/>
      <family val="2"/>
    </font>
    <font>
      <b/>
      <sz val="8"/>
      <color indexed="10"/>
      <name val="Arial"/>
      <family val="2"/>
    </font>
    <font>
      <b/>
      <sz val="12"/>
      <color indexed="10"/>
      <name val="Arial"/>
      <family val="2"/>
    </font>
    <font>
      <sz val="10"/>
      <color indexed="17"/>
      <name val="Arial"/>
      <family val="2"/>
    </font>
    <font>
      <b/>
      <sz val="14"/>
      <name val="Arial"/>
      <family val="2"/>
    </font>
    <font>
      <sz val="12"/>
      <color indexed="9"/>
      <name val="Arial"/>
      <family val="2"/>
    </font>
    <font>
      <sz val="10"/>
      <color indexed="9"/>
      <name val="Arial"/>
      <family val="2"/>
    </font>
    <font>
      <sz val="12"/>
      <name val="Arial"/>
      <family val="2"/>
    </font>
    <font>
      <b/>
      <sz val="48"/>
      <color indexed="11"/>
      <name val="Arial"/>
      <family val="2"/>
    </font>
    <font>
      <sz val="14"/>
      <color indexed="9"/>
      <name val="Arial"/>
      <family val="2"/>
    </font>
    <font>
      <sz val="9"/>
      <name val="Arial"/>
      <family val="2"/>
    </font>
    <font>
      <b/>
      <u val="single"/>
      <sz val="28"/>
      <color indexed="11"/>
      <name val="Arial"/>
      <family val="2"/>
    </font>
    <font>
      <sz val="28"/>
      <name val="Arial"/>
      <family val="2"/>
    </font>
    <font>
      <b/>
      <u val="single"/>
      <sz val="26"/>
      <color indexed="11"/>
      <name val="Arial"/>
      <family val="2"/>
    </font>
    <font>
      <b/>
      <sz val="26"/>
      <color indexed="11"/>
      <name val="Arial"/>
      <family val="2"/>
    </font>
  </fonts>
  <fills count="9">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color indexed="10"/>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1" fillId="0" borderId="0" xfId="0" applyFont="1" applyAlignment="1">
      <alignment/>
    </xf>
    <xf numFmtId="164" fontId="0" fillId="0" borderId="0" xfId="0" applyNumberFormat="1" applyAlignment="1">
      <alignment horizontal="center"/>
    </xf>
    <xf numFmtId="0" fontId="0" fillId="2" borderId="0" xfId="0" applyFill="1" applyAlignment="1">
      <alignment/>
    </xf>
    <xf numFmtId="0" fontId="1" fillId="2" borderId="0" xfId="0" applyFont="1" applyFill="1" applyAlignment="1">
      <alignment/>
    </xf>
    <xf numFmtId="166" fontId="8" fillId="2" borderId="1" xfId="0" applyNumberFormat="1" applyFont="1" applyFill="1" applyBorder="1" applyAlignment="1">
      <alignment horizontal="center"/>
    </xf>
    <xf numFmtId="0" fontId="0" fillId="0" borderId="0" xfId="0" applyFill="1" applyAlignment="1">
      <alignment/>
    </xf>
    <xf numFmtId="166" fontId="8" fillId="2" borderId="2" xfId="0" applyNumberFormat="1" applyFont="1" applyFill="1" applyBorder="1" applyAlignment="1">
      <alignment horizontal="center"/>
    </xf>
    <xf numFmtId="0" fontId="1" fillId="2" borderId="0" xfId="0" applyFont="1" applyFill="1" applyBorder="1" applyAlignment="1">
      <alignment/>
    </xf>
    <xf numFmtId="0" fontId="1" fillId="2" borderId="3" xfId="0" applyFont="1" applyFill="1" applyBorder="1" applyAlignment="1">
      <alignment/>
    </xf>
    <xf numFmtId="166" fontId="8" fillId="2" borderId="4" xfId="0" applyNumberFormat="1" applyFont="1" applyFill="1" applyBorder="1" applyAlignment="1">
      <alignment horizontal="center"/>
    </xf>
    <xf numFmtId="0" fontId="9" fillId="3" borderId="0" xfId="0" applyFont="1" applyFill="1" applyAlignment="1">
      <alignment horizontal="center"/>
    </xf>
    <xf numFmtId="164" fontId="9" fillId="3" borderId="0" xfId="0" applyNumberFormat="1" applyFont="1" applyFill="1" applyAlignment="1">
      <alignment horizontal="center"/>
    </xf>
    <xf numFmtId="166" fontId="9" fillId="3" borderId="0" xfId="0" applyNumberFormat="1" applyFont="1" applyFill="1" applyAlignment="1">
      <alignment horizontal="center"/>
    </xf>
    <xf numFmtId="164" fontId="9" fillId="3" borderId="4"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xf>
    <xf numFmtId="165" fontId="0" fillId="2" borderId="0" xfId="0" applyNumberFormat="1" applyFill="1" applyAlignment="1">
      <alignment/>
    </xf>
    <xf numFmtId="0" fontId="1" fillId="3" borderId="5" xfId="0" applyFont="1" applyFill="1" applyBorder="1" applyAlignment="1">
      <alignment horizontal="center"/>
    </xf>
    <xf numFmtId="171" fontId="0" fillId="3" borderId="6" xfId="0" applyNumberFormat="1" applyFill="1" applyBorder="1" applyAlignment="1">
      <alignment/>
    </xf>
    <xf numFmtId="165" fontId="1" fillId="3" borderId="7" xfId="0" applyNumberFormat="1" applyFont="1" applyFill="1" applyBorder="1" applyAlignment="1">
      <alignment/>
    </xf>
    <xf numFmtId="165" fontId="1" fillId="3" borderId="6" xfId="0" applyNumberFormat="1" applyFont="1" applyFill="1" applyBorder="1" applyAlignment="1">
      <alignment/>
    </xf>
    <xf numFmtId="0" fontId="0" fillId="3" borderId="8" xfId="0" applyFill="1" applyBorder="1" applyAlignment="1">
      <alignment horizontal="center"/>
    </xf>
    <xf numFmtId="165" fontId="0" fillId="0" borderId="0" xfId="0" applyNumberFormat="1" applyFill="1" applyAlignment="1">
      <alignment/>
    </xf>
    <xf numFmtId="0" fontId="0" fillId="2" borderId="0" xfId="0" applyFill="1" applyAlignment="1">
      <alignment horizontal="center"/>
    </xf>
    <xf numFmtId="165" fontId="0" fillId="0" borderId="0" xfId="0" applyNumberFormat="1" applyAlignment="1">
      <alignment horizontal="center"/>
    </xf>
    <xf numFmtId="165" fontId="9" fillId="2" borderId="0" xfId="0" applyNumberFormat="1" applyFont="1" applyFill="1" applyAlignment="1">
      <alignment horizontal="center"/>
    </xf>
    <xf numFmtId="8" fontId="0" fillId="2" borderId="9" xfId="0" applyNumberFormat="1" applyFill="1" applyBorder="1" applyAlignment="1">
      <alignment/>
    </xf>
    <xf numFmtId="9" fontId="7" fillId="2" borderId="2" xfId="0" applyNumberFormat="1" applyFont="1" applyFill="1" applyBorder="1" applyAlignment="1">
      <alignment horizontal="center"/>
    </xf>
    <xf numFmtId="166" fontId="7" fillId="2" borderId="2" xfId="0" applyNumberFormat="1" applyFont="1" applyFill="1" applyBorder="1" applyAlignment="1">
      <alignment horizontal="center"/>
    </xf>
    <xf numFmtId="0" fontId="28" fillId="3" borderId="0" xfId="0" applyFont="1" applyFill="1" applyBorder="1" applyAlignment="1">
      <alignment horizontal="center"/>
    </xf>
    <xf numFmtId="0" fontId="1" fillId="3" borderId="0" xfId="0" applyFont="1" applyFill="1" applyBorder="1" applyAlignment="1">
      <alignment horizontal="center"/>
    </xf>
    <xf numFmtId="165" fontId="2" fillId="4" borderId="10" xfId="0" applyNumberFormat="1" applyFont="1" applyFill="1" applyBorder="1" applyAlignment="1">
      <alignment horizontal="center"/>
    </xf>
    <xf numFmtId="165" fontId="2" fillId="3" borderId="11" xfId="0" applyNumberFormat="1" applyFont="1" applyFill="1" applyBorder="1" applyAlignment="1">
      <alignment horizontal="center"/>
    </xf>
    <xf numFmtId="0" fontId="25" fillId="3" borderId="5" xfId="0" applyFont="1" applyFill="1" applyBorder="1" applyAlignment="1">
      <alignment horizontal="center" vertical="center"/>
    </xf>
    <xf numFmtId="173" fontId="0" fillId="0" borderId="0" xfId="0" applyNumberFormat="1" applyAlignment="1">
      <alignment horizontal="center"/>
    </xf>
    <xf numFmtId="165" fontId="1" fillId="3" borderId="12" xfId="0" applyNumberFormat="1" applyFont="1" applyFill="1" applyBorder="1" applyAlignment="1">
      <alignment horizontal="center"/>
    </xf>
    <xf numFmtId="164" fontId="1" fillId="3" borderId="1" xfId="0" applyNumberFormat="1" applyFont="1" applyFill="1" applyBorder="1" applyAlignment="1">
      <alignment horizontal="center"/>
    </xf>
    <xf numFmtId="167" fontId="0" fillId="5" borderId="6" xfId="0" applyNumberFormat="1" applyFont="1" applyFill="1" applyBorder="1" applyAlignment="1" applyProtection="1">
      <alignment horizontal="left"/>
      <protection locked="0"/>
    </xf>
    <xf numFmtId="8" fontId="0" fillId="5" borderId="9" xfId="0" applyNumberFormat="1" applyFont="1" applyFill="1" applyBorder="1" applyAlignment="1" applyProtection="1">
      <alignment horizontal="center"/>
      <protection locked="0"/>
    </xf>
    <xf numFmtId="165" fontId="2" fillId="3" borderId="13" xfId="0" applyNumberFormat="1" applyFont="1" applyFill="1" applyBorder="1" applyAlignment="1">
      <alignment horizontal="center"/>
    </xf>
    <xf numFmtId="8" fontId="0" fillId="5" borderId="11" xfId="0" applyNumberFormat="1" applyFont="1" applyFill="1" applyBorder="1" applyAlignment="1" applyProtection="1">
      <alignment horizontal="center"/>
      <protection locked="0"/>
    </xf>
    <xf numFmtId="8" fontId="0" fillId="5" borderId="9" xfId="0" applyNumberFormat="1" applyFill="1" applyBorder="1" applyAlignment="1" applyProtection="1">
      <alignment horizontal="center"/>
      <protection locked="0"/>
    </xf>
    <xf numFmtId="8" fontId="0" fillId="5" borderId="11" xfId="0" applyNumberFormat="1" applyFill="1" applyBorder="1" applyAlignment="1" applyProtection="1">
      <alignment horizontal="center"/>
      <protection locked="0"/>
    </xf>
    <xf numFmtId="8" fontId="0" fillId="5" borderId="6" xfId="0" applyNumberFormat="1" applyFont="1" applyFill="1" applyBorder="1" applyAlignment="1" applyProtection="1">
      <alignment horizontal="center"/>
      <protection locked="0"/>
    </xf>
    <xf numFmtId="8" fontId="0" fillId="5" borderId="0" xfId="0" applyNumberFormat="1" applyFill="1" applyAlignment="1" applyProtection="1">
      <alignment horizontal="center"/>
      <protection locked="0"/>
    </xf>
    <xf numFmtId="8" fontId="0" fillId="5" borderId="6" xfId="0" applyNumberFormat="1" applyFill="1" applyBorder="1" applyAlignment="1" applyProtection="1">
      <alignment horizontal="center"/>
      <protection locked="0"/>
    </xf>
    <xf numFmtId="0" fontId="0" fillId="5" borderId="6" xfId="0" applyFill="1" applyBorder="1" applyAlignment="1" applyProtection="1">
      <alignment/>
      <protection locked="0"/>
    </xf>
    <xf numFmtId="8" fontId="0" fillId="5" borderId="10" xfId="0" applyNumberFormat="1" applyFill="1" applyBorder="1" applyAlignment="1" applyProtection="1">
      <alignment horizontal="center"/>
      <protection locked="0"/>
    </xf>
    <xf numFmtId="8" fontId="0" fillId="5" borderId="11" xfId="0" applyNumberFormat="1" applyFont="1" applyFill="1" applyBorder="1" applyAlignment="1" applyProtection="1">
      <alignment horizontal="center"/>
      <protection locked="0"/>
    </xf>
    <xf numFmtId="8" fontId="0" fillId="5" borderId="9" xfId="0" applyNumberFormat="1" applyFont="1" applyFill="1" applyBorder="1" applyAlignment="1" applyProtection="1">
      <alignment horizontal="center"/>
      <protection locked="0"/>
    </xf>
    <xf numFmtId="8" fontId="0" fillId="5" borderId="0" xfId="0" applyNumberFormat="1" applyFont="1" applyFill="1" applyAlignment="1" applyProtection="1">
      <alignment horizontal="center"/>
      <protection locked="0"/>
    </xf>
    <xf numFmtId="8" fontId="0" fillId="5" borderId="6" xfId="0" applyNumberFormat="1" applyFont="1" applyFill="1" applyBorder="1" applyAlignment="1" applyProtection="1">
      <alignment horizontal="center"/>
      <protection locked="0"/>
    </xf>
    <xf numFmtId="167" fontId="9" fillId="3" borderId="9" xfId="0" applyNumberFormat="1" applyFont="1" applyFill="1" applyBorder="1" applyAlignment="1">
      <alignment horizontal="center"/>
    </xf>
    <xf numFmtId="170" fontId="0" fillId="5" borderId="7" xfId="0" applyNumberFormat="1" applyFont="1" applyFill="1" applyBorder="1" applyAlignment="1" applyProtection="1">
      <alignment horizontal="center"/>
      <protection locked="0"/>
    </xf>
    <xf numFmtId="165" fontId="0" fillId="5" borderId="11" xfId="0" applyNumberFormat="1" applyFont="1" applyFill="1" applyBorder="1" applyAlignment="1" applyProtection="1">
      <alignment horizontal="center"/>
      <protection locked="0"/>
    </xf>
    <xf numFmtId="167" fontId="0" fillId="5" borderId="6" xfId="0" applyNumberFormat="1" applyFont="1" applyFill="1" applyBorder="1" applyAlignment="1" applyProtection="1">
      <alignment/>
      <protection locked="0"/>
    </xf>
    <xf numFmtId="165" fontId="4" fillId="5" borderId="11" xfId="0" applyNumberFormat="1" applyFont="1" applyFill="1" applyBorder="1" applyAlignment="1" applyProtection="1">
      <alignment horizontal="center"/>
      <protection locked="0"/>
    </xf>
    <xf numFmtId="0" fontId="0" fillId="5" borderId="11" xfId="0" applyFont="1" applyFill="1" applyBorder="1" applyAlignment="1">
      <alignment/>
    </xf>
    <xf numFmtId="164" fontId="0" fillId="5" borderId="7" xfId="0" applyNumberFormat="1" applyFill="1" applyBorder="1" applyAlignment="1" applyProtection="1">
      <alignment horizontal="center"/>
      <protection locked="0"/>
    </xf>
    <xf numFmtId="0" fontId="0" fillId="5" borderId="11" xfId="0" applyFill="1" applyBorder="1" applyAlignment="1">
      <alignment/>
    </xf>
    <xf numFmtId="0" fontId="0" fillId="5" borderId="12" xfId="0" applyFont="1" applyFill="1" applyBorder="1" applyAlignment="1">
      <alignment/>
    </xf>
    <xf numFmtId="164" fontId="0" fillId="5" borderId="4" xfId="0" applyNumberFormat="1" applyFill="1" applyBorder="1" applyAlignment="1" applyProtection="1">
      <alignment horizontal="center"/>
      <protection locked="0"/>
    </xf>
    <xf numFmtId="0" fontId="0" fillId="5" borderId="12" xfId="0" applyFill="1" applyBorder="1" applyAlignment="1">
      <alignment/>
    </xf>
    <xf numFmtId="164" fontId="2" fillId="4" borderId="4" xfId="0" applyNumberFormat="1" applyFont="1" applyFill="1" applyBorder="1" applyAlignment="1">
      <alignment horizontal="center"/>
    </xf>
    <xf numFmtId="164" fontId="2" fillId="4" borderId="14" xfId="0" applyNumberFormat="1" applyFont="1" applyFill="1" applyBorder="1" applyAlignment="1">
      <alignment horizontal="center"/>
    </xf>
    <xf numFmtId="165" fontId="2" fillId="4" borderId="4" xfId="0" applyNumberFormat="1" applyFont="1" applyFill="1" applyBorder="1" applyAlignment="1">
      <alignment horizontal="center"/>
    </xf>
    <xf numFmtId="164" fontId="0" fillId="5" borderId="11" xfId="0" applyNumberFormat="1" applyFill="1" applyBorder="1" applyAlignment="1" applyProtection="1">
      <alignment horizontal="center"/>
      <protection locked="0"/>
    </xf>
    <xf numFmtId="164" fontId="0" fillId="5" borderId="11" xfId="0" applyNumberFormat="1" applyFont="1" applyFill="1" applyBorder="1" applyAlignment="1" applyProtection="1">
      <alignment horizontal="center"/>
      <protection locked="0"/>
    </xf>
    <xf numFmtId="165" fontId="0" fillId="5" borderId="6" xfId="0" applyNumberFormat="1" applyFont="1" applyFill="1" applyBorder="1" applyAlignment="1" applyProtection="1">
      <alignment horizontal="center"/>
      <protection locked="0"/>
    </xf>
    <xf numFmtId="165" fontId="0" fillId="5" borderId="7" xfId="0" applyNumberFormat="1" applyFont="1" applyFill="1" applyBorder="1" applyAlignment="1" applyProtection="1">
      <alignment horizontal="center"/>
      <protection locked="0"/>
    </xf>
    <xf numFmtId="8" fontId="0" fillId="5" borderId="7" xfId="0" applyNumberFormat="1" applyFill="1" applyBorder="1" applyAlignment="1" applyProtection="1">
      <alignment horizontal="center"/>
      <protection locked="0"/>
    </xf>
    <xf numFmtId="0" fontId="28" fillId="0" borderId="7" xfId="0" applyFont="1" applyFill="1" applyBorder="1" applyAlignment="1">
      <alignment horizontal="center"/>
    </xf>
    <xf numFmtId="0" fontId="28" fillId="0" borderId="2" xfId="0" applyFont="1" applyFill="1" applyBorder="1" applyAlignment="1">
      <alignment horizontal="center"/>
    </xf>
    <xf numFmtId="0" fontId="28" fillId="0" borderId="4" xfId="0" applyFont="1" applyFill="1" applyBorder="1" applyAlignment="1">
      <alignment horizontal="center"/>
    </xf>
    <xf numFmtId="0" fontId="28" fillId="0" borderId="2" xfId="0" applyFont="1" applyFill="1" applyBorder="1" applyAlignment="1" applyProtection="1">
      <alignment horizontal="center"/>
      <protection locked="0"/>
    </xf>
    <xf numFmtId="0" fontId="28" fillId="0" borderId="7" xfId="0" applyFont="1" applyFill="1" applyBorder="1" applyAlignment="1" applyProtection="1">
      <alignment horizontal="center"/>
      <protection locked="0"/>
    </xf>
    <xf numFmtId="0" fontId="0" fillId="6" borderId="2" xfId="0" applyFont="1" applyFill="1" applyBorder="1" applyAlignment="1">
      <alignment horizontal="center"/>
    </xf>
    <xf numFmtId="0" fontId="0" fillId="6" borderId="7" xfId="0" applyFont="1" applyFill="1" applyBorder="1" applyAlignment="1">
      <alignment horizontal="center"/>
    </xf>
    <xf numFmtId="0" fontId="0" fillId="0" borderId="2" xfId="0" applyFont="1" applyFill="1" applyBorder="1" applyAlignment="1">
      <alignment horizontal="center"/>
    </xf>
    <xf numFmtId="0" fontId="0" fillId="0" borderId="7" xfId="0" applyFont="1" applyFill="1" applyBorder="1" applyAlignment="1">
      <alignment horizontal="center"/>
    </xf>
    <xf numFmtId="0" fontId="28" fillId="6" borderId="2" xfId="0" applyFont="1" applyFill="1" applyBorder="1" applyAlignment="1">
      <alignment horizontal="center"/>
    </xf>
    <xf numFmtId="0" fontId="28" fillId="6" borderId="7" xfId="0" applyFont="1" applyFill="1" applyBorder="1" applyAlignment="1">
      <alignment horizontal="center"/>
    </xf>
    <xf numFmtId="0" fontId="28" fillId="6" borderId="4" xfId="0" applyFont="1" applyFill="1" applyBorder="1" applyAlignment="1">
      <alignment horizontal="center"/>
    </xf>
    <xf numFmtId="0" fontId="1" fillId="0" borderId="7" xfId="0" applyFont="1" applyFill="1" applyBorder="1" applyAlignment="1">
      <alignment horizontal="center"/>
    </xf>
    <xf numFmtId="0" fontId="1" fillId="6" borderId="7" xfId="0" applyFont="1" applyFill="1" applyBorder="1" applyAlignment="1">
      <alignment horizontal="center"/>
    </xf>
    <xf numFmtId="8" fontId="2" fillId="4" borderId="0" xfId="0" applyNumberFormat="1" applyFont="1" applyFill="1" applyBorder="1" applyAlignment="1">
      <alignment horizontal="center"/>
    </xf>
    <xf numFmtId="165" fontId="2" fillId="4" borderId="9"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4" borderId="9" xfId="0" applyNumberFormat="1" applyFont="1" applyFill="1" applyBorder="1" applyAlignment="1">
      <alignment horizontal="center"/>
    </xf>
    <xf numFmtId="164" fontId="1" fillId="4" borderId="1" xfId="0" applyNumberFormat="1" applyFont="1" applyFill="1" applyBorder="1" applyAlignment="1">
      <alignment horizontal="center"/>
    </xf>
    <xf numFmtId="164" fontId="5" fillId="4" borderId="4" xfId="0" applyNumberFormat="1" applyFont="1" applyFill="1" applyBorder="1" applyAlignment="1">
      <alignment horizontal="center"/>
    </xf>
    <xf numFmtId="164" fontId="5" fillId="4" borderId="12" xfId="0" applyNumberFormat="1" applyFont="1" applyFill="1" applyBorder="1" applyAlignment="1">
      <alignment horizontal="center"/>
    </xf>
    <xf numFmtId="164" fontId="5" fillId="4" borderId="2" xfId="0" applyNumberFormat="1" applyFont="1" applyFill="1" applyBorder="1" applyAlignment="1">
      <alignment horizontal="center"/>
    </xf>
    <xf numFmtId="164" fontId="5" fillId="4" borderId="9" xfId="0" applyNumberFormat="1" applyFont="1" applyFill="1" applyBorder="1" applyAlignment="1">
      <alignment horizontal="center"/>
    </xf>
    <xf numFmtId="164" fontId="0" fillId="4" borderId="7" xfId="0" applyNumberFormat="1" applyFill="1" applyBorder="1" applyAlignment="1">
      <alignment horizontal="center"/>
    </xf>
    <xf numFmtId="164" fontId="0" fillId="4" borderId="4" xfId="0" applyNumberFormat="1" applyFill="1" applyBorder="1" applyAlignment="1">
      <alignment horizontal="center"/>
    </xf>
    <xf numFmtId="164" fontId="0" fillId="4" borderId="1" xfId="0" applyNumberFormat="1" applyFill="1" applyBorder="1" applyAlignment="1">
      <alignment horizontal="center"/>
    </xf>
    <xf numFmtId="166" fontId="1" fillId="4" borderId="3" xfId="0" applyNumberFormat="1" applyFont="1" applyFill="1" applyBorder="1" applyAlignment="1">
      <alignment horizontal="center"/>
    </xf>
    <xf numFmtId="166" fontId="1" fillId="4" borderId="0" xfId="0" applyNumberFormat="1" applyFont="1" applyFill="1" applyBorder="1" applyAlignment="1">
      <alignment horizontal="center"/>
    </xf>
    <xf numFmtId="166" fontId="1" fillId="4" borderId="10" xfId="0" applyNumberFormat="1" applyFont="1" applyFill="1" applyBorder="1" applyAlignment="1">
      <alignment horizontal="center"/>
    </xf>
    <xf numFmtId="8" fontId="0" fillId="4" borderId="13" xfId="0" applyNumberFormat="1" applyFont="1" applyFill="1" applyBorder="1" applyAlignment="1">
      <alignment horizontal="center"/>
    </xf>
    <xf numFmtId="8" fontId="0" fillId="4" borderId="6" xfId="0" applyNumberFormat="1" applyFont="1" applyFill="1" applyBorder="1" applyAlignment="1">
      <alignment horizontal="center"/>
    </xf>
    <xf numFmtId="8" fontId="0" fillId="4" borderId="6" xfId="0" applyNumberFormat="1" applyFill="1" applyBorder="1" applyAlignment="1">
      <alignment horizontal="center"/>
    </xf>
    <xf numFmtId="8" fontId="0" fillId="4" borderId="3" xfId="0" applyNumberFormat="1" applyFill="1" applyBorder="1" applyAlignment="1">
      <alignment horizontal="center"/>
    </xf>
    <xf numFmtId="8" fontId="0" fillId="4" borderId="13" xfId="0" applyNumberFormat="1" applyFill="1" applyBorder="1" applyAlignment="1">
      <alignment horizontal="center"/>
    </xf>
    <xf numFmtId="8" fontId="0" fillId="4" borderId="15" xfId="0" applyNumberFormat="1" applyFill="1" applyBorder="1" applyAlignment="1">
      <alignment horizontal="center"/>
    </xf>
    <xf numFmtId="8" fontId="0" fillId="4" borderId="13" xfId="0" applyNumberFormat="1" applyFill="1" applyBorder="1" applyAlignment="1" applyProtection="1">
      <alignment horizontal="center"/>
      <protection/>
    </xf>
    <xf numFmtId="8" fontId="0" fillId="4" borderId="6" xfId="0" applyNumberFormat="1" applyFont="1" applyFill="1" applyBorder="1" applyAlignment="1">
      <alignment horizontal="center"/>
    </xf>
    <xf numFmtId="8" fontId="0" fillId="4" borderId="13" xfId="0" applyNumberFormat="1" applyFont="1" applyFill="1" applyBorder="1" applyAlignment="1">
      <alignment horizontal="center"/>
    </xf>
    <xf numFmtId="0" fontId="8" fillId="0" borderId="12" xfId="0" applyFont="1" applyFill="1" applyBorder="1" applyAlignment="1">
      <alignment/>
    </xf>
    <xf numFmtId="0" fontId="8" fillId="0" borderId="9" xfId="0" applyFont="1" applyFill="1" applyBorder="1" applyAlignment="1">
      <alignment/>
    </xf>
    <xf numFmtId="173" fontId="1" fillId="3" borderId="1" xfId="0" applyNumberFormat="1" applyFont="1" applyFill="1" applyBorder="1" applyAlignment="1">
      <alignment horizontal="center"/>
    </xf>
    <xf numFmtId="165" fontId="1" fillId="3" borderId="8" xfId="0" applyNumberFormat="1" applyFont="1" applyFill="1" applyBorder="1" applyAlignment="1">
      <alignment horizontal="center"/>
    </xf>
    <xf numFmtId="165" fontId="0" fillId="5" borderId="13" xfId="0" applyNumberFormat="1" applyFill="1" applyBorder="1" applyAlignment="1">
      <alignment horizontal="center"/>
    </xf>
    <xf numFmtId="173" fontId="0" fillId="5" borderId="7" xfId="0" applyNumberFormat="1" applyFill="1" applyBorder="1" applyAlignment="1" applyProtection="1">
      <alignment horizontal="center"/>
      <protection locked="0"/>
    </xf>
    <xf numFmtId="164" fontId="0" fillId="5" borderId="7" xfId="0" applyNumberFormat="1" applyFill="1" applyBorder="1" applyAlignment="1">
      <alignment horizontal="center"/>
    </xf>
    <xf numFmtId="0" fontId="0" fillId="5" borderId="11" xfId="0" applyFill="1" applyBorder="1" applyAlignment="1" applyProtection="1">
      <alignment horizontal="center"/>
      <protection locked="0"/>
    </xf>
    <xf numFmtId="165" fontId="0" fillId="5" borderId="1" xfId="0" applyNumberFormat="1" applyFill="1" applyBorder="1" applyAlignment="1">
      <alignment horizontal="center"/>
    </xf>
    <xf numFmtId="165" fontId="0" fillId="5" borderId="8" xfId="0" applyNumberFormat="1" applyFill="1" applyBorder="1" applyAlignment="1">
      <alignment horizontal="center"/>
    </xf>
    <xf numFmtId="8" fontId="1" fillId="4" borderId="10" xfId="0" applyNumberFormat="1" applyFont="1" applyFill="1" applyBorder="1" applyAlignment="1">
      <alignment horizontal="center"/>
    </xf>
    <xf numFmtId="165" fontId="1" fillId="3" borderId="0" xfId="0" applyNumberFormat="1" applyFont="1" applyFill="1" applyBorder="1" applyAlignment="1">
      <alignment horizontal="center"/>
    </xf>
    <xf numFmtId="0" fontId="0" fillId="5" borderId="6" xfId="0" applyFill="1" applyBorder="1" applyAlignment="1" applyProtection="1">
      <alignment horizontal="center"/>
      <protection locked="0"/>
    </xf>
    <xf numFmtId="0" fontId="19" fillId="5" borderId="16" xfId="0" applyFont="1" applyFill="1" applyBorder="1" applyAlignment="1" applyProtection="1">
      <alignment horizontal="center"/>
      <protection locked="0"/>
    </xf>
    <xf numFmtId="165" fontId="0" fillId="5" borderId="7" xfId="0" applyNumberFormat="1" applyFill="1" applyBorder="1" applyAlignment="1" applyProtection="1">
      <alignment horizontal="center"/>
      <protection locked="0"/>
    </xf>
    <xf numFmtId="165" fontId="0" fillId="5" borderId="6" xfId="0" applyNumberFormat="1" applyFill="1" applyBorder="1" applyAlignment="1" applyProtection="1">
      <alignment horizontal="center"/>
      <protection locked="0"/>
    </xf>
    <xf numFmtId="165" fontId="1" fillId="3" borderId="9" xfId="0" applyNumberFormat="1" applyFont="1" applyFill="1" applyBorder="1" applyAlignment="1">
      <alignment horizontal="center"/>
    </xf>
    <xf numFmtId="8" fontId="0" fillId="5" borderId="11" xfId="0" applyNumberFormat="1" applyFill="1" applyBorder="1" applyAlignment="1" applyProtection="1">
      <alignment/>
      <protection locked="0"/>
    </xf>
    <xf numFmtId="8" fontId="19" fillId="5" borderId="11" xfId="0" applyNumberFormat="1" applyFont="1" applyFill="1" applyBorder="1" applyAlignment="1" applyProtection="1">
      <alignment horizontal="center"/>
      <protection locked="0"/>
    </xf>
    <xf numFmtId="165" fontId="9" fillId="5" borderId="7" xfId="0" applyNumberFormat="1" applyFont="1" applyFill="1" applyBorder="1" applyAlignment="1" applyProtection="1">
      <alignment horizontal="center"/>
      <protection locked="0"/>
    </xf>
    <xf numFmtId="165" fontId="23" fillId="5" borderId="7" xfId="0" applyNumberFormat="1" applyFont="1" applyFill="1" applyBorder="1" applyAlignment="1" applyProtection="1">
      <alignment horizontal="center"/>
      <protection locked="0"/>
    </xf>
    <xf numFmtId="165" fontId="0" fillId="4" borderId="11" xfId="0" applyNumberFormat="1" applyFill="1" applyBorder="1" applyAlignment="1">
      <alignment horizontal="center"/>
    </xf>
    <xf numFmtId="165" fontId="1" fillId="3" borderId="4" xfId="0" applyNumberFormat="1" applyFont="1" applyFill="1" applyBorder="1" applyAlignment="1">
      <alignment horizontal="center"/>
    </xf>
    <xf numFmtId="8" fontId="3" fillId="4" borderId="10" xfId="0" applyNumberFormat="1" applyFont="1" applyFill="1" applyBorder="1" applyAlignment="1">
      <alignment horizontal="center"/>
    </xf>
    <xf numFmtId="165" fontId="2" fillId="6" borderId="1" xfId="0" applyNumberFormat="1" applyFont="1" applyFill="1" applyBorder="1" applyAlignment="1">
      <alignment horizontal="center"/>
    </xf>
    <xf numFmtId="8" fontId="3" fillId="4" borderId="9" xfId="0" applyNumberFormat="1" applyFont="1" applyFill="1" applyBorder="1" applyAlignment="1">
      <alignment horizontal="center"/>
    </xf>
    <xf numFmtId="165" fontId="3" fillId="4" borderId="9" xfId="0" applyNumberFormat="1" applyFont="1" applyFill="1" applyBorder="1" applyAlignment="1" applyProtection="1">
      <alignment horizontal="center"/>
      <protection/>
    </xf>
    <xf numFmtId="165" fontId="3" fillId="4" borderId="4" xfId="0" applyNumberFormat="1" applyFont="1" applyFill="1" applyBorder="1" applyAlignment="1">
      <alignment horizontal="center"/>
    </xf>
    <xf numFmtId="165" fontId="3" fillId="4" borderId="5" xfId="0" applyNumberFormat="1" applyFont="1" applyFill="1" applyBorder="1" applyAlignment="1">
      <alignment horizontal="center"/>
    </xf>
    <xf numFmtId="8" fontId="0" fillId="4" borderId="11" xfId="0" applyNumberFormat="1" applyFont="1" applyFill="1" applyBorder="1" applyAlignment="1" applyProtection="1">
      <alignment horizontal="center"/>
      <protection/>
    </xf>
    <xf numFmtId="8" fontId="3" fillId="4" borderId="11" xfId="0" applyNumberFormat="1" applyFont="1" applyFill="1" applyBorder="1" applyAlignment="1" applyProtection="1">
      <alignment horizontal="center"/>
      <protection/>
    </xf>
    <xf numFmtId="167" fontId="9" fillId="3" borderId="4" xfId="0" applyNumberFormat="1" applyFont="1" applyFill="1" applyBorder="1" applyAlignment="1">
      <alignment horizontal="center"/>
    </xf>
    <xf numFmtId="164" fontId="1" fillId="4" borderId="10" xfId="0" applyNumberFormat="1" applyFont="1" applyFill="1" applyBorder="1" applyAlignment="1">
      <alignment horizontal="center"/>
    </xf>
    <xf numFmtId="164" fontId="1" fillId="4" borderId="10" xfId="0" applyNumberFormat="1" applyFont="1" applyFill="1" applyBorder="1" applyAlignment="1">
      <alignment horizontal="center"/>
    </xf>
    <xf numFmtId="164" fontId="1" fillId="4" borderId="2" xfId="0" applyNumberFormat="1" applyFont="1" applyFill="1" applyBorder="1" applyAlignment="1">
      <alignment horizontal="center"/>
    </xf>
    <xf numFmtId="0" fontId="28" fillId="0" borderId="1" xfId="0" applyFont="1" applyFill="1" applyBorder="1" applyAlignment="1">
      <alignment horizontal="center"/>
    </xf>
    <xf numFmtId="8" fontId="0" fillId="4" borderId="8" xfId="0" applyNumberFormat="1" applyFill="1" applyBorder="1" applyAlignment="1">
      <alignment horizontal="center"/>
    </xf>
    <xf numFmtId="8" fontId="0" fillId="5" borderId="8" xfId="0" applyNumberFormat="1" applyFill="1" applyBorder="1" applyAlignment="1" applyProtection="1">
      <alignment horizontal="center"/>
      <protection locked="0"/>
    </xf>
    <xf numFmtId="0" fontId="28" fillId="0" borderId="1" xfId="0" applyFont="1" applyFill="1" applyBorder="1" applyAlignment="1" applyProtection="1">
      <alignment horizontal="center"/>
      <protection locked="0"/>
    </xf>
    <xf numFmtId="8" fontId="0" fillId="4" borderId="15" xfId="0" applyNumberFormat="1" applyFill="1" applyBorder="1" applyAlignment="1" applyProtection="1">
      <alignment horizontal="center"/>
      <protection/>
    </xf>
    <xf numFmtId="8" fontId="0" fillId="5" borderId="0" xfId="0" applyNumberFormat="1" applyFill="1" applyBorder="1" applyAlignment="1" applyProtection="1">
      <alignment horizontal="center"/>
      <protection locked="0"/>
    </xf>
    <xf numFmtId="0" fontId="0" fillId="2" borderId="5" xfId="0" applyFill="1" applyBorder="1" applyAlignment="1">
      <alignment/>
    </xf>
    <xf numFmtId="8" fontId="0" fillId="5" borderId="11" xfId="0" applyNumberFormat="1" applyFont="1" applyFill="1" applyBorder="1" applyAlignment="1" applyProtection="1">
      <alignment horizontal="center"/>
      <protection locked="0"/>
    </xf>
    <xf numFmtId="164" fontId="0" fillId="4" borderId="1" xfId="0" applyNumberFormat="1" applyFont="1" applyFill="1" applyBorder="1" applyAlignment="1" applyProtection="1">
      <alignment/>
      <protection/>
    </xf>
    <xf numFmtId="0" fontId="9" fillId="2" borderId="9" xfId="0" applyFont="1" applyFill="1" applyBorder="1" applyAlignment="1">
      <alignment horizontal="center" vertical="center"/>
    </xf>
    <xf numFmtId="164" fontId="0" fillId="2" borderId="9" xfId="0" applyNumberFormat="1" applyFill="1" applyBorder="1" applyAlignment="1">
      <alignment horizontal="center" vertical="center"/>
    </xf>
    <xf numFmtId="0" fontId="0" fillId="2" borderId="0" xfId="0" applyFont="1" applyFill="1" applyBorder="1" applyAlignment="1" applyProtection="1">
      <alignment/>
      <protection locked="0"/>
    </xf>
    <xf numFmtId="0" fontId="0" fillId="2" borderId="2" xfId="0" applyFont="1" applyFill="1" applyBorder="1" applyAlignment="1" applyProtection="1">
      <alignment/>
      <protection locked="0"/>
    </xf>
    <xf numFmtId="8" fontId="0" fillId="2" borderId="9" xfId="0" applyNumberFormat="1" applyFont="1" applyFill="1" applyBorder="1" applyAlignment="1" applyProtection="1">
      <alignment horizontal="center"/>
      <protection locked="0"/>
    </xf>
    <xf numFmtId="0" fontId="28" fillId="2" borderId="2" xfId="0" applyFont="1" applyFill="1" applyBorder="1" applyAlignment="1">
      <alignment horizontal="center"/>
    </xf>
    <xf numFmtId="8" fontId="0" fillId="2" borderId="3" xfId="0" applyNumberFormat="1" applyFont="1" applyFill="1" applyBorder="1" applyAlignment="1">
      <alignment horizontal="center"/>
    </xf>
    <xf numFmtId="8" fontId="0" fillId="2" borderId="0" xfId="0" applyNumberFormat="1" applyFont="1" applyFill="1" applyBorder="1" applyAlignment="1" applyProtection="1">
      <alignment horizontal="center"/>
      <protection locked="0"/>
    </xf>
    <xf numFmtId="8" fontId="0" fillId="2" borderId="0" xfId="0" applyNumberFormat="1" applyFont="1" applyFill="1" applyBorder="1" applyAlignment="1">
      <alignment horizontal="center"/>
    </xf>
    <xf numFmtId="0" fontId="0" fillId="2" borderId="2" xfId="0" applyFont="1" applyFill="1" applyBorder="1" applyAlignment="1">
      <alignment horizontal="center"/>
    </xf>
    <xf numFmtId="164" fontId="0" fillId="4" borderId="7" xfId="0" applyNumberFormat="1" applyFont="1" applyFill="1" applyBorder="1" applyAlignment="1">
      <alignment horizontal="right"/>
    </xf>
    <xf numFmtId="164" fontId="0" fillId="4" borderId="7" xfId="0" applyNumberFormat="1" applyFill="1" applyBorder="1" applyAlignment="1" applyProtection="1">
      <alignment/>
      <protection/>
    </xf>
    <xf numFmtId="164" fontId="0" fillId="4" borderId="4" xfId="0" applyNumberFormat="1" applyFill="1" applyBorder="1" applyAlignment="1" applyProtection="1">
      <alignment/>
      <protection/>
    </xf>
    <xf numFmtId="164" fontId="0" fillId="4" borderId="2" xfId="0" applyNumberFormat="1" applyFill="1" applyBorder="1" applyAlignment="1" applyProtection="1">
      <alignment/>
      <protection/>
    </xf>
    <xf numFmtId="164" fontId="0" fillId="4" borderId="1" xfId="0" applyNumberFormat="1" applyFill="1" applyBorder="1" applyAlignment="1" applyProtection="1">
      <alignment/>
      <protection/>
    </xf>
    <xf numFmtId="0" fontId="0" fillId="4" borderId="7" xfId="0" applyFill="1" applyBorder="1" applyAlignment="1" applyProtection="1">
      <alignment/>
      <protection locked="0"/>
    </xf>
    <xf numFmtId="164" fontId="0" fillId="4" borderId="7" xfId="0" applyNumberFormat="1" applyFont="1" applyFill="1" applyBorder="1" applyAlignment="1" applyProtection="1">
      <alignment/>
      <protection/>
    </xf>
    <xf numFmtId="0" fontId="29" fillId="2" borderId="0" xfId="0" applyFont="1" applyFill="1" applyAlignment="1">
      <alignment horizontal="center" vertical="center"/>
    </xf>
    <xf numFmtId="8" fontId="1" fillId="4" borderId="10" xfId="0" applyNumberFormat="1" applyFont="1" applyFill="1" applyBorder="1" applyAlignment="1" applyProtection="1">
      <alignment horizontal="center"/>
      <protection/>
    </xf>
    <xf numFmtId="0" fontId="1" fillId="6" borderId="10" xfId="0" applyFont="1" applyFill="1" applyBorder="1" applyAlignment="1">
      <alignment horizontal="center"/>
    </xf>
    <xf numFmtId="0" fontId="1" fillId="6" borderId="15" xfId="0" applyFont="1" applyFill="1" applyBorder="1" applyAlignment="1">
      <alignment horizontal="center"/>
    </xf>
    <xf numFmtId="0" fontId="0" fillId="6" borderId="10" xfId="0" applyFont="1" applyFill="1" applyBorder="1" applyAlignment="1">
      <alignment horizontal="center"/>
    </xf>
    <xf numFmtId="0" fontId="0" fillId="6" borderId="15" xfId="0" applyFont="1" applyFill="1" applyBorder="1" applyAlignment="1">
      <alignment horizontal="center"/>
    </xf>
    <xf numFmtId="0" fontId="1" fillId="6" borderId="10" xfId="0" applyFont="1" applyFill="1" applyBorder="1" applyAlignment="1" applyProtection="1">
      <alignment horizontal="center"/>
      <protection/>
    </xf>
    <xf numFmtId="0" fontId="1" fillId="6" borderId="15" xfId="0" applyFont="1" applyFill="1" applyBorder="1" applyAlignment="1" applyProtection="1">
      <alignment horizontal="center"/>
      <protection/>
    </xf>
    <xf numFmtId="0" fontId="0" fillId="4" borderId="8" xfId="0" applyFont="1" applyFill="1" applyBorder="1" applyAlignment="1" applyProtection="1">
      <alignment/>
      <protection/>
    </xf>
    <xf numFmtId="0" fontId="0" fillId="4" borderId="8" xfId="0" applyFill="1" applyBorder="1" applyAlignment="1" applyProtection="1">
      <alignment/>
      <protection/>
    </xf>
    <xf numFmtId="0" fontId="0" fillId="4" borderId="6" xfId="0" applyFill="1" applyBorder="1" applyAlignment="1" applyProtection="1">
      <alignment/>
      <protection locked="0"/>
    </xf>
    <xf numFmtId="0" fontId="0" fillId="4" borderId="6" xfId="0" applyFill="1" applyBorder="1" applyAlignment="1" applyProtection="1">
      <alignment/>
      <protection/>
    </xf>
    <xf numFmtId="0" fontId="0" fillId="4" borderId="6" xfId="0" applyFont="1" applyFill="1" applyBorder="1" applyAlignment="1">
      <alignment horizontal="left"/>
    </xf>
    <xf numFmtId="164" fontId="1" fillId="6" borderId="15" xfId="0" applyNumberFormat="1" applyFont="1" applyFill="1" applyBorder="1" applyAlignment="1">
      <alignment horizontal="center"/>
    </xf>
    <xf numFmtId="0" fontId="13" fillId="7" borderId="0" xfId="20" applyFont="1" applyFill="1" applyAlignment="1">
      <alignment horizontal="center"/>
    </xf>
    <xf numFmtId="167" fontId="13" fillId="7" borderId="1" xfId="20" applyNumberFormat="1" applyFont="1" applyFill="1" applyBorder="1" applyAlignment="1">
      <alignment horizontal="center"/>
    </xf>
    <xf numFmtId="165" fontId="13" fillId="7" borderId="0" xfId="20" applyNumberFormat="1" applyFont="1" applyFill="1" applyAlignment="1">
      <alignment horizontal="center"/>
    </xf>
    <xf numFmtId="167" fontId="13" fillId="7" borderId="0" xfId="20" applyNumberFormat="1" applyFont="1" applyFill="1" applyAlignment="1">
      <alignment horizontal="center"/>
    </xf>
    <xf numFmtId="8" fontId="0" fillId="4" borderId="15" xfId="0" applyNumberFormat="1" applyFont="1" applyFill="1" applyBorder="1" applyAlignment="1">
      <alignment horizontal="center"/>
    </xf>
    <xf numFmtId="8" fontId="0" fillId="4" borderId="8" xfId="0" applyNumberFormat="1" applyFont="1" applyFill="1" applyBorder="1" applyAlignment="1">
      <alignment horizontal="center"/>
    </xf>
    <xf numFmtId="8" fontId="0" fillId="5" borderId="10" xfId="0" applyNumberFormat="1" applyFont="1" applyFill="1" applyBorder="1" applyAlignment="1" applyProtection="1">
      <alignment horizontal="center"/>
      <protection locked="0"/>
    </xf>
    <xf numFmtId="8" fontId="0" fillId="5" borderId="8" xfId="0" applyNumberFormat="1" applyFont="1" applyFill="1" applyBorder="1" applyAlignment="1" applyProtection="1">
      <alignment horizontal="center"/>
      <protection locked="0"/>
    </xf>
    <xf numFmtId="0" fontId="28" fillId="6" borderId="1" xfId="0" applyFont="1" applyFill="1" applyBorder="1" applyAlignment="1">
      <alignment horizontal="center"/>
    </xf>
    <xf numFmtId="0" fontId="0" fillId="0" borderId="1" xfId="0" applyFont="1" applyFill="1" applyBorder="1" applyAlignment="1">
      <alignment horizontal="center"/>
    </xf>
    <xf numFmtId="0" fontId="0" fillId="6" borderId="1" xfId="0" applyFont="1" applyFill="1" applyBorder="1" applyAlignment="1">
      <alignment horizontal="center"/>
    </xf>
    <xf numFmtId="167" fontId="13" fillId="7" borderId="2" xfId="20" applyNumberFormat="1" applyFont="1" applyFill="1" applyBorder="1" applyAlignment="1">
      <alignment horizontal="center"/>
    </xf>
    <xf numFmtId="8" fontId="0" fillId="5" borderId="12" xfId="0" applyNumberFormat="1" applyFont="1" applyFill="1" applyBorder="1" applyAlignment="1" applyProtection="1">
      <alignment horizontal="center"/>
      <protection locked="0"/>
    </xf>
    <xf numFmtId="8" fontId="0" fillId="5" borderId="5" xfId="0" applyNumberFormat="1" applyFont="1" applyFill="1" applyBorder="1" applyAlignment="1" applyProtection="1">
      <alignment horizontal="center"/>
      <protection locked="0"/>
    </xf>
    <xf numFmtId="0" fontId="0" fillId="0" borderId="4" xfId="0" applyFont="1" applyFill="1" applyBorder="1" applyAlignment="1">
      <alignment horizontal="center"/>
    </xf>
    <xf numFmtId="0" fontId="0" fillId="6" borderId="4" xfId="0" applyFont="1" applyFill="1" applyBorder="1" applyAlignment="1">
      <alignment horizontal="center"/>
    </xf>
    <xf numFmtId="0" fontId="30" fillId="2" borderId="0" xfId="0" applyFont="1" applyFill="1" applyAlignment="1">
      <alignment/>
    </xf>
    <xf numFmtId="0" fontId="16" fillId="2" borderId="0" xfId="0" applyFont="1" applyFill="1" applyAlignment="1">
      <alignment horizontal="center"/>
    </xf>
    <xf numFmtId="0" fontId="1" fillId="3" borderId="11" xfId="0" applyFont="1" applyFill="1" applyBorder="1" applyAlignment="1">
      <alignment horizontal="center"/>
    </xf>
    <xf numFmtId="0" fontId="0" fillId="0" borderId="6" xfId="0" applyBorder="1" applyAlignment="1">
      <alignment horizontal="center"/>
    </xf>
    <xf numFmtId="0" fontId="7" fillId="2" borderId="0" xfId="0" applyFont="1" applyFill="1" applyAlignment="1">
      <alignment horizontal="center"/>
    </xf>
    <xf numFmtId="0" fontId="26" fillId="2" borderId="0" xfId="0" applyFont="1" applyFill="1" applyAlignment="1">
      <alignment/>
    </xf>
    <xf numFmtId="0" fontId="0" fillId="2" borderId="0" xfId="0" applyFill="1" applyAlignment="1">
      <alignment/>
    </xf>
    <xf numFmtId="0" fontId="0" fillId="0" borderId="0" xfId="0" applyAlignment="1">
      <alignment/>
    </xf>
    <xf numFmtId="8" fontId="34" fillId="4" borderId="8" xfId="20" applyNumberFormat="1" applyFont="1" applyFill="1" applyBorder="1" applyAlignment="1">
      <alignment horizontal="center" vertical="center"/>
    </xf>
    <xf numFmtId="0" fontId="35" fillId="4" borderId="8" xfId="0" applyFont="1" applyFill="1" applyBorder="1" applyAlignment="1">
      <alignment horizontal="center" vertical="center"/>
    </xf>
    <xf numFmtId="0" fontId="35" fillId="4" borderId="0" xfId="0" applyFont="1" applyFill="1" applyAlignment="1">
      <alignment horizontal="center" vertical="center"/>
    </xf>
    <xf numFmtId="0" fontId="0" fillId="6" borderId="6" xfId="0" applyFont="1" applyFill="1" applyBorder="1" applyAlignment="1" applyProtection="1">
      <alignment/>
      <protection locked="0"/>
    </xf>
    <xf numFmtId="0" fontId="0" fillId="0" borderId="6" xfId="0" applyBorder="1" applyAlignment="1">
      <alignment/>
    </xf>
    <xf numFmtId="8" fontId="9" fillId="4" borderId="9" xfId="0" applyNumberFormat="1" applyFont="1" applyFill="1" applyBorder="1" applyAlignment="1">
      <alignment horizontal="center" vertical="center"/>
    </xf>
    <xf numFmtId="0" fontId="9" fillId="4" borderId="9" xfId="0" applyFont="1" applyFill="1" applyBorder="1" applyAlignment="1">
      <alignment horizontal="center" vertical="center"/>
    </xf>
    <xf numFmtId="0" fontId="32" fillId="4" borderId="0" xfId="20" applyFont="1" applyFill="1" applyAlignment="1">
      <alignment horizontal="center" vertical="center"/>
    </xf>
    <xf numFmtId="0" fontId="33" fillId="0" borderId="0" xfId="0" applyFont="1" applyAlignment="1">
      <alignment horizontal="center" vertical="center"/>
    </xf>
    <xf numFmtId="0" fontId="1" fillId="8" borderId="6" xfId="0" applyFont="1" applyFill="1" applyBorder="1" applyAlignment="1">
      <alignment horizontal="center" vertical="center"/>
    </xf>
    <xf numFmtId="0" fontId="1" fillId="4" borderId="6" xfId="0" applyFont="1" applyFill="1" applyBorder="1" applyAlignment="1">
      <alignment horizontal="center" vertical="center"/>
    </xf>
    <xf numFmtId="0" fontId="10" fillId="6" borderId="6" xfId="0" applyFont="1" applyFill="1" applyBorder="1" applyAlignment="1">
      <alignment horizontal="center" vertical="center"/>
    </xf>
    <xf numFmtId="0" fontId="0" fillId="0" borderId="6" xfId="0" applyBorder="1" applyAlignment="1">
      <alignment/>
    </xf>
    <xf numFmtId="0" fontId="1" fillId="6" borderId="8" xfId="0" applyFont="1" applyFill="1" applyBorder="1" applyAlignment="1">
      <alignment horizontal="center" vertical="center"/>
    </xf>
    <xf numFmtId="0" fontId="0" fillId="0" borderId="5" xfId="0" applyBorder="1" applyAlignment="1">
      <alignment horizontal="center" vertical="center"/>
    </xf>
    <xf numFmtId="0" fontId="9" fillId="3" borderId="11" xfId="0" applyNumberFormat="1" applyFont="1" applyFill="1" applyBorder="1" applyAlignment="1" applyProtection="1">
      <alignment horizontal="center"/>
      <protection locked="0"/>
    </xf>
    <xf numFmtId="0" fontId="28" fillId="0" borderId="6" xfId="0" applyNumberFormat="1" applyFont="1" applyBorder="1" applyAlignment="1" applyProtection="1">
      <alignment horizontal="center"/>
      <protection locked="0"/>
    </xf>
    <xf numFmtId="0" fontId="28" fillId="0" borderId="13" xfId="0" applyNumberFormat="1" applyFont="1" applyBorder="1" applyAlignment="1" applyProtection="1">
      <alignment horizontal="center"/>
      <protection locked="0"/>
    </xf>
    <xf numFmtId="167" fontId="3" fillId="2" borderId="0" xfId="0" applyNumberFormat="1" applyFont="1" applyFill="1" applyAlignment="1">
      <alignment/>
    </xf>
    <xf numFmtId="0" fontId="9" fillId="3" borderId="6" xfId="0" applyFont="1" applyFill="1" applyBorder="1" applyAlignment="1">
      <alignment horizontal="right"/>
    </xf>
    <xf numFmtId="0" fontId="9" fillId="3" borderId="13" xfId="0" applyFont="1" applyFill="1" applyBorder="1" applyAlignment="1">
      <alignment horizontal="right"/>
    </xf>
    <xf numFmtId="8" fontId="9" fillId="3" borderId="11" xfId="0" applyNumberFormat="1" applyFont="1" applyFill="1" applyBorder="1" applyAlignment="1">
      <alignment horizontal="right"/>
    </xf>
    <xf numFmtId="0" fontId="28" fillId="0" borderId="13" xfId="0" applyFont="1" applyBorder="1" applyAlignment="1">
      <alignment horizontal="right"/>
    </xf>
    <xf numFmtId="0" fontId="17" fillId="0" borderId="0" xfId="0" applyFont="1" applyAlignment="1">
      <alignment/>
    </xf>
    <xf numFmtId="0" fontId="9" fillId="3" borderId="11" xfId="0" applyNumberFormat="1" applyFont="1" applyFill="1" applyBorder="1" applyAlignment="1" applyProtection="1">
      <alignment horizontal="center" vertical="justify"/>
      <protection locked="0"/>
    </xf>
    <xf numFmtId="0" fontId="28" fillId="0" borderId="6" xfId="0" applyNumberFormat="1" applyFont="1" applyBorder="1" applyAlignment="1" applyProtection="1">
      <alignment horizontal="center" vertical="justify"/>
      <protection locked="0"/>
    </xf>
    <xf numFmtId="0" fontId="28" fillId="0" borderId="13" xfId="0" applyNumberFormat="1" applyFont="1" applyBorder="1" applyAlignment="1" applyProtection="1">
      <alignment horizontal="center" vertical="justify"/>
      <protection locked="0"/>
    </xf>
    <xf numFmtId="0" fontId="9" fillId="3" borderId="2" xfId="0" applyFont="1" applyFill="1" applyBorder="1" applyAlignment="1">
      <alignment horizontal="center" vertical="center"/>
    </xf>
    <xf numFmtId="0" fontId="0" fillId="3" borderId="2" xfId="0" applyFill="1" applyBorder="1" applyAlignment="1">
      <alignment horizontal="center" vertical="center"/>
    </xf>
    <xf numFmtId="0" fontId="9" fillId="3" borderId="9" xfId="0" applyFont="1" applyFill="1" applyBorder="1" applyAlignment="1">
      <alignment horizontal="center" vertical="center"/>
    </xf>
    <xf numFmtId="0" fontId="0" fillId="3" borderId="9" xfId="0" applyFill="1" applyBorder="1" applyAlignment="1">
      <alignment horizontal="center" vertical="center"/>
    </xf>
    <xf numFmtId="0" fontId="9" fillId="3" borderId="11" xfId="0" applyFont="1" applyFill="1" applyBorder="1" applyAlignment="1">
      <alignment horizontal="right"/>
    </xf>
    <xf numFmtId="0" fontId="0" fillId="0" borderId="13" xfId="0" applyBorder="1" applyAlignment="1">
      <alignment horizontal="right"/>
    </xf>
    <xf numFmtId="165" fontId="2" fillId="4" borderId="11" xfId="0" applyNumberFormat="1" applyFont="1" applyFill="1" applyBorder="1" applyAlignment="1">
      <alignment horizontal="center"/>
    </xf>
    <xf numFmtId="0" fontId="2" fillId="4" borderId="6" xfId="0" applyFont="1" applyFill="1" applyBorder="1" applyAlignment="1">
      <alignment horizontal="center"/>
    </xf>
    <xf numFmtId="0" fontId="2" fillId="4" borderId="13" xfId="0" applyFont="1" applyFill="1" applyBorder="1" applyAlignment="1">
      <alignment horizontal="center"/>
    </xf>
    <xf numFmtId="8" fontId="3" fillId="4" borderId="11" xfId="0" applyNumberFormat="1" applyFont="1" applyFill="1" applyBorder="1" applyAlignment="1">
      <alignment horizontal="center"/>
    </xf>
    <xf numFmtId="8" fontId="3" fillId="4" borderId="6" xfId="0" applyNumberFormat="1" applyFont="1" applyFill="1" applyBorder="1" applyAlignment="1">
      <alignment horizontal="center"/>
    </xf>
    <xf numFmtId="8" fontId="3" fillId="4" borderId="13" xfId="0" applyNumberFormat="1" applyFont="1" applyFill="1" applyBorder="1" applyAlignment="1">
      <alignment horizontal="center"/>
    </xf>
    <xf numFmtId="0" fontId="17" fillId="0" borderId="0" xfId="0" applyFont="1" applyAlignment="1">
      <alignment horizontal="center"/>
    </xf>
    <xf numFmtId="0" fontId="7" fillId="2" borderId="10" xfId="0" applyFont="1" applyFill="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167" fontId="1" fillId="3" borderId="10" xfId="0" applyNumberFormat="1" applyFont="1" applyFill="1" applyBorder="1" applyAlignment="1">
      <alignment horizontal="left"/>
    </xf>
    <xf numFmtId="0" fontId="1" fillId="3" borderId="8" xfId="0" applyFont="1" applyFill="1" applyBorder="1" applyAlignment="1">
      <alignment horizontal="left"/>
    </xf>
    <xf numFmtId="0" fontId="0" fillId="3" borderId="8" xfId="0" applyFont="1" applyFill="1" applyBorder="1" applyAlignment="1">
      <alignment horizontal="left"/>
    </xf>
    <xf numFmtId="167" fontId="9" fillId="3" borderId="12" xfId="0" applyNumberFormat="1" applyFont="1" applyFill="1" applyBorder="1" applyAlignment="1">
      <alignment horizontal="center"/>
    </xf>
    <xf numFmtId="0" fontId="0" fillId="0" borderId="5" xfId="0" applyBorder="1" applyAlignment="1">
      <alignment horizontal="center"/>
    </xf>
    <xf numFmtId="0" fontId="6" fillId="2" borderId="0" xfId="0" applyFont="1" applyFill="1" applyAlignment="1">
      <alignment/>
    </xf>
    <xf numFmtId="166" fontId="1" fillId="6" borderId="1" xfId="0" applyNumberFormat="1" applyFont="1" applyFill="1" applyBorder="1" applyAlignment="1">
      <alignment horizontal="center" vertical="justify"/>
    </xf>
    <xf numFmtId="166" fontId="1" fillId="6" borderId="4" xfId="0" applyNumberFormat="1" applyFont="1" applyFill="1" applyBorder="1" applyAlignment="1">
      <alignment horizontal="center" vertical="justify"/>
    </xf>
    <xf numFmtId="166" fontId="1" fillId="6" borderId="1" xfId="0" applyNumberFormat="1" applyFont="1" applyFill="1" applyBorder="1" applyAlignment="1">
      <alignment horizontal="center" vertical="center"/>
    </xf>
    <xf numFmtId="166" fontId="1" fillId="6" borderId="2" xfId="0" applyNumberFormat="1" applyFont="1" applyFill="1" applyBorder="1" applyAlignment="1">
      <alignment horizontal="center" vertical="center"/>
    </xf>
    <xf numFmtId="166" fontId="1" fillId="6" borderId="2" xfId="0" applyNumberFormat="1" applyFont="1" applyFill="1" applyBorder="1" applyAlignment="1">
      <alignment horizontal="center" vertical="justify"/>
    </xf>
    <xf numFmtId="167" fontId="0" fillId="5" borderId="11" xfId="0" applyNumberFormat="1" applyFont="1" applyFill="1" applyBorder="1" applyAlignment="1" applyProtection="1">
      <alignment horizontal="left"/>
      <protection locked="0"/>
    </xf>
    <xf numFmtId="167" fontId="0" fillId="5" borderId="13" xfId="0" applyNumberFormat="1" applyFont="1" applyFill="1" applyBorder="1" applyAlignment="1" applyProtection="1">
      <alignment horizontal="left"/>
      <protection locked="0"/>
    </xf>
    <xf numFmtId="164" fontId="1" fillId="3" borderId="12" xfId="0" applyNumberFormat="1" applyFont="1" applyFill="1" applyBorder="1" applyAlignment="1">
      <alignment horizontal="center"/>
    </xf>
    <xf numFmtId="0" fontId="0" fillId="3" borderId="14" xfId="0" applyFont="1" applyFill="1" applyBorder="1" applyAlignment="1">
      <alignment horizontal="center"/>
    </xf>
    <xf numFmtId="164" fontId="1" fillId="3" borderId="10" xfId="0" applyNumberFormat="1" applyFont="1" applyFill="1" applyBorder="1" applyAlignment="1">
      <alignment horizontal="left"/>
    </xf>
    <xf numFmtId="167" fontId="0" fillId="5" borderId="6" xfId="0" applyNumberFormat="1" applyFont="1" applyFill="1" applyBorder="1" applyAlignment="1" applyProtection="1">
      <alignment horizontal="left"/>
      <protection locked="0"/>
    </xf>
    <xf numFmtId="167" fontId="1" fillId="3" borderId="12" xfId="0" applyNumberFormat="1" applyFont="1" applyFill="1" applyBorder="1" applyAlignment="1">
      <alignment horizontal="center"/>
    </xf>
    <xf numFmtId="167" fontId="1" fillId="3" borderId="14" xfId="0" applyNumberFormat="1" applyFont="1" applyFill="1" applyBorder="1" applyAlignment="1">
      <alignment horizontal="center"/>
    </xf>
    <xf numFmtId="167" fontId="5" fillId="3" borderId="12" xfId="0" applyNumberFormat="1" applyFont="1" applyFill="1" applyBorder="1" applyAlignment="1">
      <alignment horizontal="center"/>
    </xf>
    <xf numFmtId="167" fontId="5" fillId="3" borderId="14" xfId="0" applyNumberFormat="1" applyFont="1" applyFill="1" applyBorder="1" applyAlignment="1">
      <alignment horizontal="center"/>
    </xf>
    <xf numFmtId="167" fontId="1" fillId="3" borderId="11" xfId="0" applyNumberFormat="1" applyFont="1" applyFill="1" applyBorder="1" applyAlignment="1">
      <alignment horizontal="left"/>
    </xf>
    <xf numFmtId="0" fontId="0" fillId="3" borderId="6" xfId="0" applyFont="1" applyFill="1" applyBorder="1" applyAlignment="1">
      <alignment horizontal="left"/>
    </xf>
    <xf numFmtId="0" fontId="0" fillId="5" borderId="13" xfId="0" applyFont="1" applyFill="1" applyBorder="1" applyAlignment="1" applyProtection="1">
      <alignment horizontal="left"/>
      <protection locked="0"/>
    </xf>
    <xf numFmtId="167" fontId="1" fillId="3" borderId="10" xfId="0" applyNumberFormat="1" applyFont="1" applyFill="1" applyBorder="1" applyAlignment="1">
      <alignment horizontal="center"/>
    </xf>
    <xf numFmtId="0" fontId="1" fillId="3" borderId="15" xfId="0" applyFont="1" applyFill="1" applyBorder="1" applyAlignment="1">
      <alignment horizontal="center"/>
    </xf>
    <xf numFmtId="167" fontId="4" fillId="2" borderId="0" xfId="0" applyNumberFormat="1" applyFont="1" applyFill="1" applyAlignment="1">
      <alignment horizontal="left"/>
    </xf>
    <xf numFmtId="167" fontId="4" fillId="2" borderId="0" xfId="0" applyNumberFormat="1" applyFont="1" applyFill="1" applyBorder="1" applyAlignment="1">
      <alignment horizontal="left"/>
    </xf>
    <xf numFmtId="167" fontId="9" fillId="3" borderId="5" xfId="0" applyNumberFormat="1" applyFont="1" applyFill="1" applyBorder="1" applyAlignment="1">
      <alignment horizontal="center"/>
    </xf>
    <xf numFmtId="167" fontId="9" fillId="3" borderId="14" xfId="0" applyNumberFormat="1" applyFont="1" applyFill="1" applyBorder="1" applyAlignment="1">
      <alignment horizontal="center"/>
    </xf>
    <xf numFmtId="167" fontId="9" fillId="0" borderId="6" xfId="0" applyNumberFormat="1" applyFont="1" applyFill="1" applyBorder="1" applyAlignment="1">
      <alignment horizontal="center"/>
    </xf>
    <xf numFmtId="167" fontId="7" fillId="0" borderId="13" xfId="0" applyNumberFormat="1" applyFont="1" applyFill="1" applyBorder="1" applyAlignment="1">
      <alignment horizontal="center"/>
    </xf>
    <xf numFmtId="167" fontId="9" fillId="3" borderId="8" xfId="0" applyNumberFormat="1" applyFont="1" applyFill="1" applyBorder="1" applyAlignment="1">
      <alignment horizontal="center"/>
    </xf>
    <xf numFmtId="0" fontId="0" fillId="3" borderId="15" xfId="0" applyFill="1" applyBorder="1" applyAlignment="1">
      <alignment horizontal="center"/>
    </xf>
    <xf numFmtId="167" fontId="11" fillId="3" borderId="9" xfId="0" applyNumberFormat="1" applyFont="1" applyFill="1" applyBorder="1" applyAlignment="1">
      <alignment horizontal="center"/>
    </xf>
    <xf numFmtId="167" fontId="11" fillId="3" borderId="0" xfId="0" applyNumberFormat="1" applyFont="1" applyFill="1" applyBorder="1" applyAlignment="1">
      <alignment horizontal="center"/>
    </xf>
    <xf numFmtId="0" fontId="9" fillId="0" borderId="0" xfId="0" applyFont="1" applyBorder="1" applyAlignment="1">
      <alignment horizontal="center"/>
    </xf>
    <xf numFmtId="167" fontId="4" fillId="5" borderId="11" xfId="0" applyNumberFormat="1" applyFont="1" applyFill="1" applyBorder="1" applyAlignment="1" applyProtection="1">
      <alignment horizontal="left"/>
      <protection locked="0"/>
    </xf>
    <xf numFmtId="167" fontId="4" fillId="5" borderId="6" xfId="0" applyNumberFormat="1" applyFont="1" applyFill="1" applyBorder="1" applyAlignment="1" applyProtection="1">
      <alignment horizontal="left"/>
      <protection locked="0"/>
    </xf>
    <xf numFmtId="0" fontId="0" fillId="5" borderId="6" xfId="0" applyFill="1" applyBorder="1" applyAlignment="1" applyProtection="1">
      <alignment/>
      <protection locked="0"/>
    </xf>
    <xf numFmtId="167" fontId="4" fillId="2" borderId="3" xfId="0" applyNumberFormat="1" applyFont="1" applyFill="1" applyBorder="1" applyAlignment="1">
      <alignment horizontal="left"/>
    </xf>
    <xf numFmtId="167" fontId="9" fillId="3" borderId="9" xfId="0" applyNumberFormat="1" applyFont="1" applyFill="1" applyBorder="1" applyAlignment="1">
      <alignment horizontal="center"/>
    </xf>
    <xf numFmtId="0" fontId="0" fillId="3" borderId="3" xfId="0" applyFill="1" applyBorder="1" applyAlignment="1">
      <alignment horizontal="center"/>
    </xf>
    <xf numFmtId="167" fontId="12" fillId="6" borderId="5" xfId="0" applyNumberFormat="1" applyFont="1" applyFill="1" applyBorder="1" applyAlignment="1">
      <alignment horizontal="left"/>
    </xf>
    <xf numFmtId="0" fontId="12" fillId="6" borderId="5" xfId="0" applyFont="1" applyFill="1" applyBorder="1" applyAlignment="1">
      <alignment horizontal="left"/>
    </xf>
    <xf numFmtId="167" fontId="12" fillId="6" borderId="8" xfId="0" applyNumberFormat="1" applyFont="1" applyFill="1" applyBorder="1" applyAlignment="1">
      <alignment horizontal="left"/>
    </xf>
    <xf numFmtId="0" fontId="12" fillId="6" borderId="8" xfId="0" applyFont="1" applyFill="1" applyBorder="1" applyAlignment="1">
      <alignment horizontal="left"/>
    </xf>
    <xf numFmtId="167" fontId="1" fillId="3" borderId="5" xfId="0" applyNumberFormat="1" applyFont="1" applyFill="1" applyBorder="1" applyAlignment="1">
      <alignment horizontal="center"/>
    </xf>
    <xf numFmtId="0" fontId="0" fillId="3" borderId="5" xfId="0" applyFont="1" applyFill="1" applyBorder="1" applyAlignment="1">
      <alignment horizontal="center"/>
    </xf>
    <xf numFmtId="165" fontId="4" fillId="2" borderId="0" xfId="0" applyNumberFormat="1" applyFont="1" applyFill="1" applyAlignment="1">
      <alignment/>
    </xf>
    <xf numFmtId="167" fontId="0" fillId="2" borderId="0" xfId="0" applyNumberFormat="1" applyFont="1" applyFill="1" applyAlignment="1">
      <alignment/>
    </xf>
    <xf numFmtId="167" fontId="1" fillId="6" borderId="0" xfId="0" applyNumberFormat="1" applyFont="1" applyFill="1" applyAlignment="1">
      <alignment horizontal="left" vertical="center"/>
    </xf>
    <xf numFmtId="0" fontId="0" fillId="6" borderId="0" xfId="0" applyFont="1" applyFill="1" applyAlignment="1">
      <alignment horizontal="left" vertical="center"/>
    </xf>
    <xf numFmtId="167" fontId="10" fillId="6" borderId="0" xfId="0" applyNumberFormat="1" applyFont="1" applyFill="1" applyAlignment="1">
      <alignment horizontal="justify" vertical="center"/>
    </xf>
    <xf numFmtId="0" fontId="19" fillId="6" borderId="0" xfId="0" applyFont="1" applyFill="1" applyAlignment="1">
      <alignment horizontal="justify" vertical="center"/>
    </xf>
    <xf numFmtId="167" fontId="1" fillId="6" borderId="0" xfId="0" applyNumberFormat="1" applyFont="1" applyFill="1" applyAlignment="1">
      <alignment horizontal="justify" vertical="center"/>
    </xf>
    <xf numFmtId="0" fontId="0" fillId="6" borderId="0" xfId="0" applyFont="1" applyFill="1" applyAlignment="1">
      <alignment horizontal="justify" vertical="center"/>
    </xf>
    <xf numFmtId="0" fontId="7" fillId="2" borderId="9" xfId="0" applyFont="1" applyFill="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5" fillId="6" borderId="8" xfId="20" applyFont="1" applyFill="1" applyBorder="1" applyAlignment="1">
      <alignment horizontal="center"/>
    </xf>
    <xf numFmtId="0" fontId="0" fillId="6" borderId="0" xfId="0" applyFont="1" applyFill="1" applyAlignment="1">
      <alignment horizontal="center"/>
    </xf>
    <xf numFmtId="0" fontId="31" fillId="6" borderId="0" xfId="0" applyFont="1" applyFill="1" applyAlignment="1">
      <alignment horizontal="center"/>
    </xf>
    <xf numFmtId="164" fontId="0" fillId="5" borderId="6" xfId="0" applyNumberFormat="1"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0" fillId="3" borderId="15" xfId="0" applyFont="1" applyFill="1" applyBorder="1" applyAlignment="1">
      <alignment horizontal="left"/>
    </xf>
    <xf numFmtId="164" fontId="0" fillId="5" borderId="11" xfId="0" applyNumberFormat="1" applyFont="1" applyFill="1" applyBorder="1" applyAlignment="1" applyProtection="1">
      <alignment horizontal="left"/>
      <protection locked="0"/>
    </xf>
    <xf numFmtId="167" fontId="1" fillId="3" borderId="10" xfId="0" applyNumberFormat="1" applyFont="1" applyFill="1" applyBorder="1" applyAlignment="1">
      <alignment/>
    </xf>
    <xf numFmtId="167" fontId="1" fillId="3" borderId="8" xfId="0" applyNumberFormat="1" applyFont="1" applyFill="1" applyBorder="1" applyAlignment="1">
      <alignment/>
    </xf>
    <xf numFmtId="0" fontId="0" fillId="3" borderId="15" xfId="0" applyFill="1" applyBorder="1" applyAlignment="1">
      <alignment/>
    </xf>
    <xf numFmtId="0" fontId="27" fillId="2" borderId="0" xfId="0" applyFont="1" applyFill="1" applyAlignment="1">
      <alignment/>
    </xf>
    <xf numFmtId="164" fontId="9" fillId="4" borderId="9" xfId="0" applyNumberFormat="1" applyFont="1" applyFill="1" applyBorder="1" applyAlignment="1">
      <alignment horizontal="center" vertical="center"/>
    </xf>
    <xf numFmtId="164" fontId="0" fillId="4" borderId="9" xfId="0" applyNumberFormat="1" applyFill="1" applyBorder="1" applyAlignment="1">
      <alignment horizontal="center" vertical="center"/>
    </xf>
    <xf numFmtId="0" fontId="7" fillId="2" borderId="5" xfId="0" applyFont="1" applyFill="1" applyBorder="1" applyAlignment="1">
      <alignment horizontal="left"/>
    </xf>
    <xf numFmtId="172" fontId="3" fillId="4" borderId="11" xfId="0" applyNumberFormat="1" applyFont="1" applyFill="1" applyBorder="1" applyAlignment="1" applyProtection="1">
      <alignment horizontal="center"/>
      <protection/>
    </xf>
    <xf numFmtId="172" fontId="24" fillId="0" borderId="6" xfId="0" applyNumberFormat="1" applyFont="1" applyBorder="1" applyAlignment="1">
      <alignment horizontal="center"/>
    </xf>
    <xf numFmtId="172" fontId="24" fillId="0" borderId="13" xfId="0" applyNumberFormat="1" applyFont="1" applyBorder="1" applyAlignment="1">
      <alignment horizontal="center"/>
    </xf>
    <xf numFmtId="8" fontId="1" fillId="4" borderId="11" xfId="0" applyNumberFormat="1" applyFont="1" applyFill="1" applyBorder="1" applyAlignment="1">
      <alignment horizontal="center"/>
    </xf>
    <xf numFmtId="8" fontId="1" fillId="4" borderId="6" xfId="0" applyNumberFormat="1" applyFont="1" applyFill="1" applyBorder="1" applyAlignment="1">
      <alignment horizontal="center"/>
    </xf>
    <xf numFmtId="8" fontId="1" fillId="4" borderId="13" xfId="0" applyNumberFormat="1" applyFont="1" applyFill="1" applyBorder="1" applyAlignment="1">
      <alignment horizontal="center"/>
    </xf>
    <xf numFmtId="0" fontId="0" fillId="2" borderId="8" xfId="0" applyFont="1" applyFill="1" applyBorder="1" applyAlignment="1" applyProtection="1">
      <alignment/>
      <protection locked="0"/>
    </xf>
    <xf numFmtId="0" fontId="0" fillId="2" borderId="8" xfId="0" applyFill="1" applyBorder="1" applyAlignment="1">
      <alignment/>
    </xf>
    <xf numFmtId="8" fontId="9" fillId="4"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164" fontId="2" fillId="4" borderId="11" xfId="0" applyNumberFormat="1" applyFont="1" applyFill="1" applyBorder="1" applyAlignment="1">
      <alignment horizontal="center"/>
    </xf>
    <xf numFmtId="164" fontId="9" fillId="4" borderId="10" xfId="0" applyNumberFormat="1" applyFont="1" applyFill="1" applyBorder="1" applyAlignment="1">
      <alignment horizontal="center" vertical="center"/>
    </xf>
    <xf numFmtId="8" fontId="9" fillId="4" borderId="10" xfId="0" applyNumberFormat="1" applyFont="1" applyFill="1" applyBorder="1" applyAlignment="1">
      <alignment horizontal="center" vertical="center"/>
    </xf>
    <xf numFmtId="0" fontId="3" fillId="6" borderId="6" xfId="0" applyFont="1" applyFill="1" applyBorder="1" applyAlignment="1">
      <alignment horizontal="right" vertical="center"/>
    </xf>
    <xf numFmtId="0" fontId="24" fillId="6" borderId="6" xfId="0" applyFont="1" applyFill="1" applyBorder="1" applyAlignment="1">
      <alignment horizontal="right" vertical="center"/>
    </xf>
    <xf numFmtId="0" fontId="24" fillId="6" borderId="13" xfId="0" applyFont="1" applyFill="1" applyBorder="1" applyAlignment="1">
      <alignment horizontal="right" vertical="center"/>
    </xf>
    <xf numFmtId="164" fontId="3" fillId="5" borderId="11" xfId="0" applyNumberFormat="1" applyFont="1"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49" fontId="25" fillId="3" borderId="5" xfId="0" applyNumberFormat="1" applyFont="1" applyFill="1" applyBorder="1" applyAlignment="1">
      <alignment horizontal="center" vertical="center"/>
    </xf>
    <xf numFmtId="0" fontId="25" fillId="3" borderId="5" xfId="0" applyFont="1" applyFill="1" applyBorder="1" applyAlignment="1">
      <alignment horizontal="center" vertical="center"/>
    </xf>
    <xf numFmtId="0" fontId="1" fillId="6" borderId="0" xfId="0" applyFont="1" applyFill="1" applyAlignment="1">
      <alignment/>
    </xf>
    <xf numFmtId="0" fontId="0" fillId="6" borderId="0" xfId="0" applyFill="1" applyAlignment="1">
      <alignment/>
    </xf>
    <xf numFmtId="164" fontId="2" fillId="4" borderId="12"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3" fillId="6" borderId="5" xfId="0" applyFont="1" applyFill="1" applyBorder="1" applyAlignment="1">
      <alignment horizontal="right" vertical="center"/>
    </xf>
    <xf numFmtId="0" fontId="3" fillId="6" borderId="14" xfId="0" applyFont="1" applyFill="1" applyBorder="1" applyAlignment="1">
      <alignment horizontal="right" vertical="center"/>
    </xf>
    <xf numFmtId="0" fontId="0" fillId="0" borderId="8" xfId="0" applyBorder="1" applyAlignment="1">
      <alignment/>
    </xf>
    <xf numFmtId="0" fontId="0" fillId="6" borderId="0" xfId="0" applyFont="1" applyFill="1" applyAlignment="1">
      <alignment/>
    </xf>
    <xf numFmtId="0" fontId="9" fillId="0" borderId="0" xfId="0" applyFont="1" applyAlignment="1">
      <alignment horizontal="center"/>
    </xf>
    <xf numFmtId="0" fontId="1" fillId="5" borderId="12" xfId="0" applyFont="1" applyFill="1" applyBorder="1" applyAlignment="1">
      <alignment horizontal="center"/>
    </xf>
    <xf numFmtId="0" fontId="1" fillId="5" borderId="5" xfId="0" applyFont="1" applyFill="1" applyBorder="1" applyAlignment="1">
      <alignment horizontal="center"/>
    </xf>
    <xf numFmtId="165" fontId="12" fillId="6" borderId="0" xfId="0" applyNumberFormat="1" applyFont="1" applyFill="1" applyAlignment="1">
      <alignment/>
    </xf>
    <xf numFmtId="165" fontId="0" fillId="6" borderId="0" xfId="0" applyNumberFormat="1" applyFill="1" applyAlignment="1">
      <alignment/>
    </xf>
    <xf numFmtId="0" fontId="12" fillId="6" borderId="0" xfId="0" applyFont="1" applyFill="1" applyAlignment="1">
      <alignment horizontal="left"/>
    </xf>
    <xf numFmtId="0" fontId="22" fillId="6" borderId="0" xfId="0" applyFont="1" applyFill="1" applyAlignment="1">
      <alignment horizontal="center"/>
    </xf>
    <xf numFmtId="165" fontId="0" fillId="2" borderId="9" xfId="0" applyNumberFormat="1" applyFill="1" applyBorder="1" applyAlignment="1">
      <alignment horizontal="center"/>
    </xf>
    <xf numFmtId="0" fontId="0" fillId="2" borderId="3" xfId="0" applyFill="1" applyBorder="1" applyAlignment="1">
      <alignment horizontal="center"/>
    </xf>
    <xf numFmtId="8" fontId="0" fillId="2" borderId="9" xfId="0" applyNumberFormat="1" applyFill="1" applyBorder="1" applyAlignment="1">
      <alignment horizontal="center"/>
    </xf>
    <xf numFmtId="8" fontId="0" fillId="2" borderId="3"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ont>
        <b/>
        <i val="0"/>
        <strike val="0"/>
        <color rgb="FFFF0000"/>
      </font>
      <border>
        <left style="thin">
          <color rgb="FFFF0000"/>
        </left>
        <right style="thin">
          <color rgb="FFFF0000"/>
        </right>
        <top style="thin"/>
        <bottom style="thin">
          <color rgb="FFFF0000"/>
        </bottom>
      </border>
    </dxf>
    <dxf>
      <font>
        <b/>
        <i val="0"/>
        <strike val="0"/>
        <color rgb="FF008000"/>
      </font>
      <border>
        <left style="thin">
          <color rgb="FF008000"/>
        </left>
        <right style="thin">
          <color rgb="FFFFFFFF"/>
        </right>
        <top style="thin"/>
        <bottom style="thin">
          <color rgb="FFFFFFFF"/>
        </bottom>
      </border>
    </dxf>
    <dxf>
      <font>
        <b/>
        <i val="0"/>
        <strike val="0"/>
        <color auto="1"/>
      </font>
      <border>
        <left style="thin">
          <color rgb="FF000000"/>
        </left>
        <right style="thin">
          <color rgb="FF000000"/>
        </right>
        <top style="thin"/>
        <bottom style="thin">
          <color rgb="FF000000"/>
        </bottom>
      </border>
    </dxf>
    <dxf>
      <font>
        <b/>
        <i val="0"/>
        <strike val="0"/>
        <color rgb="FF008000"/>
      </font>
      <fill>
        <patternFill patternType="solid"/>
      </fill>
      <border>
        <left style="thin">
          <color rgb="FF008000"/>
        </left>
        <right style="thin">
          <color rgb="FFFFFFFF"/>
        </right>
        <top style="thin"/>
        <bottom style="thin">
          <color rgb="FFFFFFFF"/>
        </bottom>
      </border>
    </dxf>
    <dxf>
      <font>
        <b/>
        <i val="0"/>
        <strike val="0"/>
        <color auto="1"/>
      </font>
      <fill>
        <patternFill patternType="none">
          <bgColor indexed="65"/>
        </patternFill>
      </fill>
      <border>
        <left style="thin">
          <color rgb="FF000000"/>
        </left>
        <right style="thin">
          <color rgb="FF000000"/>
        </right>
        <top style="thin"/>
        <bottom style="thin">
          <color rgb="FF000000"/>
        </bottom>
      </border>
    </dxf>
    <dxf>
      <font>
        <b/>
        <i val="0"/>
        <strike val="0"/>
        <color rgb="FF000000"/>
      </font>
      <border>
        <left style="thin">
          <color rgb="FF000000"/>
        </left>
        <right style="thin">
          <color rgb="FF000000"/>
        </right>
        <top style="thin"/>
        <bottom style="thin">
          <color rgb="FF000000"/>
        </bottom>
      </border>
    </dxf>
    <dxf>
      <font>
        <b/>
        <i val="0"/>
        <color rgb="FF008000"/>
      </font>
      <border/>
    </dxf>
    <dxf>
      <font>
        <b/>
        <i val="0"/>
        <color rgb="FFFF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veramsey.com/" TargetMode="External" /><Relationship Id="rId2" Type="http://schemas.openxmlformats.org/officeDocument/2006/relationships/hyperlink" Target="../Local%20Settings/Local%20Settings/Local%20Settings/Local%20Settings/DOCUME~1/Andrea/LOCALS~1/Temp/fpu.com" TargetMode="External" /><Relationship Id="rId3" Type="http://schemas.openxmlformats.org/officeDocument/2006/relationships/hyperlink" Target="../Local%20Settings/Local%20Settings/Local%20Settings/Local%20Settings/DOCUME~1/Andrea/LOCALS~1/Temp/48days.com" TargetMode="External" /><Relationship Id="rId4" Type="http://schemas.openxmlformats.org/officeDocument/2006/relationships/hyperlink" Target="../Local%20Settings/Local%20Settings/Local%20Settings/Local%20Settings/Local%20Settings/Andrea/Local%20Settings/Temp/briantracy.com" TargetMode="External" /><Relationship Id="rId5" Type="http://schemas.openxmlformats.org/officeDocument/2006/relationships/hyperlink" Target="http://www.kids.daveramsey.com/" TargetMode="External" /><Relationship Id="rId6" Type="http://schemas.openxmlformats.org/officeDocument/2006/relationships/hyperlink" Target="http://www.enemyofdebt.com/" TargetMode="External" /><Relationship Id="rId7" Type="http://schemas.openxmlformats.org/officeDocument/2006/relationships/hyperlink" Target="http://www.enemyofdebt.com/" TargetMode="External" /><Relationship Id="rId8" Type="http://schemas.openxmlformats.org/officeDocument/2006/relationships/hyperlink" Target="http://www.mytotalmoneymakeover.com/" TargetMode="External" /><Relationship Id="rId9" Type="http://schemas.openxmlformats.org/officeDocument/2006/relationships/hyperlink" Target="http://www.212connection.com/" TargetMode="External" /><Relationship Id="rId10" Type="http://schemas.openxmlformats.org/officeDocument/2006/relationships/hyperlink" Target="http://www.enemyofdebt.com/"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113"/>
  <sheetViews>
    <sheetView tabSelected="1" zoomScale="70" zoomScaleNormal="70" zoomScaleSheetLayoutView="40" workbookViewId="0" topLeftCell="A28">
      <selection activeCell="C40" sqref="C40"/>
    </sheetView>
  </sheetViews>
  <sheetFormatPr defaultColWidth="9.140625" defaultRowHeight="12.75"/>
  <cols>
    <col min="1" max="1" width="2.140625" style="0" customWidth="1"/>
    <col min="2" max="2" width="30.28125" style="0" customWidth="1"/>
    <col min="3" max="3" width="17.57421875" style="0" customWidth="1"/>
    <col min="4" max="4" width="14.28125" style="0" customWidth="1"/>
    <col min="5" max="5" width="13.140625" style="0" customWidth="1"/>
    <col min="6" max="6" width="21.00390625" style="0" customWidth="1"/>
    <col min="7" max="7" width="2.28125" style="0" customWidth="1"/>
    <col min="8" max="8" width="25.57421875" style="0" customWidth="1"/>
    <col min="9" max="9" width="23.57421875" style="0" customWidth="1"/>
    <col min="10" max="10" width="19.8515625" style="0" customWidth="1"/>
    <col min="11" max="11" width="2.28125" style="0" customWidth="1"/>
    <col min="12" max="13" width="22.28125" style="0" customWidth="1"/>
    <col min="14" max="14" width="10.7109375" style="0" customWidth="1"/>
    <col min="15" max="15" width="2.421875" style="0" customWidth="1"/>
    <col min="16" max="16" width="9.421875" style="0" bestFit="1" customWidth="1"/>
    <col min="17" max="17" width="10.140625" style="0" customWidth="1"/>
    <col min="18" max="18" width="2.57421875" style="0" customWidth="1"/>
    <col min="19" max="19" width="10.140625" style="0" customWidth="1"/>
    <col min="20" max="20" width="10.7109375" style="0" customWidth="1"/>
    <col min="21" max="21" width="2.421875" style="0" customWidth="1"/>
    <col min="22" max="22" width="10.28125" style="0" customWidth="1"/>
    <col min="23" max="23" width="10.57421875" style="0" customWidth="1"/>
    <col min="24" max="24" width="2.421875" style="0" customWidth="1"/>
    <col min="25" max="25" width="9.57421875" style="0" customWidth="1"/>
    <col min="26" max="26" width="16.7109375" style="0" customWidth="1"/>
    <col min="27" max="27" width="15.00390625" style="0" customWidth="1"/>
    <col min="28" max="28" width="2.00390625" style="0" customWidth="1"/>
  </cols>
  <sheetData>
    <row r="1" spans="1:28" ht="21" customHeight="1">
      <c r="A1" s="207"/>
      <c r="B1" s="202" t="s">
        <v>69</v>
      </c>
      <c r="C1" s="248"/>
      <c r="D1" s="248"/>
      <c r="E1" s="248"/>
      <c r="F1" s="248"/>
      <c r="G1" s="257"/>
      <c r="H1" s="208"/>
      <c r="I1" s="208"/>
      <c r="J1" s="208"/>
      <c r="K1" s="208"/>
      <c r="L1" s="202" t="s">
        <v>131</v>
      </c>
      <c r="M1" s="202"/>
      <c r="N1" s="202"/>
      <c r="O1" s="202"/>
      <c r="P1" s="202"/>
      <c r="Q1" s="202"/>
      <c r="R1" s="202"/>
      <c r="S1" s="202"/>
      <c r="T1" s="202"/>
      <c r="U1" s="202"/>
      <c r="V1" s="201"/>
      <c r="W1" s="201"/>
      <c r="X1" s="201"/>
      <c r="Y1" s="201"/>
      <c r="Z1" s="232"/>
      <c r="AA1" s="232"/>
      <c r="AB1" s="3"/>
    </row>
    <row r="2" spans="1:28" ht="30" customHeight="1">
      <c r="A2" s="207"/>
      <c r="B2" s="11" t="s">
        <v>1</v>
      </c>
      <c r="C2" s="14" t="s">
        <v>2</v>
      </c>
      <c r="D2" s="12" t="s">
        <v>3</v>
      </c>
      <c r="E2" s="14" t="s">
        <v>46</v>
      </c>
      <c r="F2" s="13" t="s">
        <v>203</v>
      </c>
      <c r="G2" s="3"/>
      <c r="H2" s="255" t="s">
        <v>44</v>
      </c>
      <c r="I2" s="256"/>
      <c r="J2" s="256"/>
      <c r="K2" s="4"/>
      <c r="L2" s="240" t="s">
        <v>214</v>
      </c>
      <c r="M2" s="241"/>
      <c r="N2" s="224" t="s">
        <v>148</v>
      </c>
      <c r="O2" s="225"/>
      <c r="P2" s="226"/>
      <c r="Q2" s="224" t="s">
        <v>150</v>
      </c>
      <c r="R2" s="225"/>
      <c r="S2" s="226"/>
      <c r="T2" s="224" t="s">
        <v>153</v>
      </c>
      <c r="U2" s="225"/>
      <c r="V2" s="226"/>
      <c r="W2" s="233" t="s">
        <v>230</v>
      </c>
      <c r="X2" s="234"/>
      <c r="Y2" s="235"/>
      <c r="Z2" s="236" t="s">
        <v>197</v>
      </c>
      <c r="AA2" s="238" t="s">
        <v>46</v>
      </c>
      <c r="AB2" s="207"/>
    </row>
    <row r="3" spans="1:28" ht="21.75" customHeight="1">
      <c r="A3" s="207"/>
      <c r="B3" s="249" t="s">
        <v>0</v>
      </c>
      <c r="C3" s="250"/>
      <c r="D3" s="250"/>
      <c r="E3" s="251"/>
      <c r="F3" s="5" t="s">
        <v>48</v>
      </c>
      <c r="G3" s="3"/>
      <c r="H3" s="252" t="s">
        <v>148</v>
      </c>
      <c r="I3" s="253"/>
      <c r="J3" s="254"/>
      <c r="K3" s="3"/>
      <c r="L3" s="228" t="s">
        <v>196</v>
      </c>
      <c r="M3" s="229"/>
      <c r="N3" s="337">
        <f>J9</f>
        <v>647.5</v>
      </c>
      <c r="O3" s="243"/>
      <c r="P3" s="244"/>
      <c r="Q3" s="337">
        <f>J16</f>
        <v>1827.75</v>
      </c>
      <c r="R3" s="243"/>
      <c r="S3" s="244"/>
      <c r="T3" s="242">
        <f>J23</f>
        <v>1235</v>
      </c>
      <c r="U3" s="243"/>
      <c r="V3" s="244"/>
      <c r="W3" s="242">
        <f>J30+J33</f>
        <v>1700</v>
      </c>
      <c r="X3" s="243"/>
      <c r="Y3" s="244"/>
      <c r="Z3" s="237"/>
      <c r="AA3" s="239"/>
      <c r="AB3" s="207"/>
    </row>
    <row r="4" spans="1:28" ht="18.75" customHeight="1">
      <c r="A4" s="207"/>
      <c r="B4" s="60" t="s">
        <v>4</v>
      </c>
      <c r="C4" s="59">
        <v>100</v>
      </c>
      <c r="D4" s="59">
        <v>100</v>
      </c>
      <c r="E4" s="95">
        <f>SUM(C4-D4)</f>
        <v>0</v>
      </c>
      <c r="F4" s="258"/>
      <c r="G4" s="3"/>
      <c r="H4" s="318" t="s">
        <v>159</v>
      </c>
      <c r="I4" s="316"/>
      <c r="J4" s="67">
        <v>200</v>
      </c>
      <c r="K4" s="3"/>
      <c r="L4" s="230" t="s">
        <v>195</v>
      </c>
      <c r="M4" s="231"/>
      <c r="N4" s="326">
        <f>N3-N7-N12-N22-N32-N36-N43-N48-N58-N78-N82-N97</f>
        <v>-2.842170943040401E-14</v>
      </c>
      <c r="O4" s="327"/>
      <c r="P4" s="328"/>
      <c r="Q4" s="329">
        <f>Q3-Q7-Q12-Q22-Q32-Q36-Q43-Q48-Q58-Q78-Q82-Q97</f>
        <v>0</v>
      </c>
      <c r="R4" s="330"/>
      <c r="S4" s="331"/>
      <c r="T4" s="245">
        <f>T3-T7-T12-T22-T32-T36-T43-T48-T58-T78-T82-T97</f>
        <v>5.684341886080802E-14</v>
      </c>
      <c r="U4" s="246"/>
      <c r="V4" s="247"/>
      <c r="W4" s="245">
        <f>W3-W7-W12-W22-W32-W36-W43-W48-W58-W78-W82-W97</f>
        <v>1700</v>
      </c>
      <c r="X4" s="246"/>
      <c r="Y4" s="247"/>
      <c r="Z4" s="237"/>
      <c r="AA4" s="239"/>
      <c r="AB4" s="207"/>
    </row>
    <row r="5" spans="1:28" ht="18" customHeight="1">
      <c r="A5" s="207"/>
      <c r="B5" s="58" t="s">
        <v>42</v>
      </c>
      <c r="C5" s="59">
        <v>541</v>
      </c>
      <c r="D5" s="59">
        <v>541</v>
      </c>
      <c r="E5" s="95">
        <f>SUM(C5-D5)</f>
        <v>0</v>
      </c>
      <c r="F5" s="259"/>
      <c r="G5" s="3"/>
      <c r="H5" s="318" t="s">
        <v>151</v>
      </c>
      <c r="I5" s="316"/>
      <c r="J5" s="67">
        <v>350</v>
      </c>
      <c r="K5" s="3"/>
      <c r="L5" s="203" t="s">
        <v>223</v>
      </c>
      <c r="M5" s="204"/>
      <c r="N5" s="325" t="s">
        <v>240</v>
      </c>
      <c r="O5" s="325"/>
      <c r="P5" s="325"/>
      <c r="Q5" s="325"/>
      <c r="R5" s="325"/>
      <c r="S5" s="325"/>
      <c r="T5" s="325"/>
      <c r="U5" s="325"/>
      <c r="V5" s="325"/>
      <c r="W5" s="325"/>
      <c r="X5" s="325"/>
      <c r="Y5" s="325"/>
      <c r="Z5" s="325"/>
      <c r="AA5" s="325"/>
      <c r="AB5" s="207"/>
    </row>
    <row r="6" spans="1:28" ht="15">
      <c r="A6" s="207"/>
      <c r="B6" s="110"/>
      <c r="C6" s="91">
        <f>SUM(C4+C5)</f>
        <v>641</v>
      </c>
      <c r="D6" s="91">
        <f>SUM(D4:D5)</f>
        <v>641</v>
      </c>
      <c r="E6" s="92">
        <f>SUM(C6-D6)</f>
        <v>0</v>
      </c>
      <c r="F6" s="100">
        <f>(C6/J35)</f>
        <v>0.11847881336352294</v>
      </c>
      <c r="G6" s="4"/>
      <c r="H6" s="318" t="s">
        <v>152</v>
      </c>
      <c r="I6" s="316"/>
      <c r="J6" s="67">
        <v>97.5</v>
      </c>
      <c r="K6" s="3"/>
      <c r="L6" s="183" t="str">
        <f>B4</f>
        <v>Charitable Gifts</v>
      </c>
      <c r="M6" s="164">
        <f>C6</f>
        <v>641</v>
      </c>
      <c r="N6" s="41">
        <v>64.75</v>
      </c>
      <c r="O6" s="72" t="s">
        <v>132</v>
      </c>
      <c r="P6" s="109">
        <f>N3-N6</f>
        <v>582.75</v>
      </c>
      <c r="Q6" s="44">
        <v>182.25</v>
      </c>
      <c r="R6" s="72" t="s">
        <v>132</v>
      </c>
      <c r="S6" s="108">
        <f>Q3-Q6</f>
        <v>1645.5</v>
      </c>
      <c r="T6" s="41">
        <v>124</v>
      </c>
      <c r="U6" s="72" t="s">
        <v>132</v>
      </c>
      <c r="V6" s="109">
        <f>T3-T6</f>
        <v>1111</v>
      </c>
      <c r="W6" s="44"/>
      <c r="X6" s="72" t="s">
        <v>132</v>
      </c>
      <c r="Y6" s="108">
        <f>W3-W6</f>
        <v>1700</v>
      </c>
      <c r="Z6" s="339">
        <f>SUM(N7:Y7)</f>
        <v>371</v>
      </c>
      <c r="AA6" s="338">
        <f>M7-Z6</f>
        <v>270</v>
      </c>
      <c r="AB6" s="207"/>
    </row>
    <row r="7" spans="1:28" ht="15.75">
      <c r="A7" s="207"/>
      <c r="B7" s="249" t="s">
        <v>5</v>
      </c>
      <c r="C7" s="250"/>
      <c r="D7" s="250"/>
      <c r="E7" s="251"/>
      <c r="F7" s="7" t="s">
        <v>47</v>
      </c>
      <c r="G7" s="3"/>
      <c r="H7" s="318"/>
      <c r="I7" s="316"/>
      <c r="J7" s="67"/>
      <c r="K7" s="4"/>
      <c r="L7" s="90"/>
      <c r="M7" s="142">
        <f>M6</f>
        <v>641</v>
      </c>
      <c r="N7" s="120">
        <f>N6</f>
        <v>64.75</v>
      </c>
      <c r="O7" s="173"/>
      <c r="P7" s="174"/>
      <c r="Q7" s="120">
        <f>Q6</f>
        <v>182.25</v>
      </c>
      <c r="R7" s="173"/>
      <c r="S7" s="174"/>
      <c r="T7" s="120">
        <f>T6</f>
        <v>124</v>
      </c>
      <c r="U7" s="173"/>
      <c r="V7" s="174"/>
      <c r="W7" s="120">
        <f>W6</f>
        <v>0</v>
      </c>
      <c r="X7" s="173"/>
      <c r="Y7" s="174"/>
      <c r="Z7" s="215"/>
      <c r="AA7" s="323"/>
      <c r="AB7" s="207"/>
    </row>
    <row r="8" spans="1:28" ht="15.75">
      <c r="A8" s="207"/>
      <c r="B8" s="60" t="s">
        <v>70</v>
      </c>
      <c r="C8" s="59">
        <v>477.49</v>
      </c>
      <c r="D8" s="59">
        <v>251.11</v>
      </c>
      <c r="E8" s="95">
        <f>SUM(C8-D8)</f>
        <v>226.38</v>
      </c>
      <c r="F8" s="260"/>
      <c r="G8" s="3"/>
      <c r="H8" s="318"/>
      <c r="I8" s="316"/>
      <c r="J8" s="67"/>
      <c r="K8" s="3"/>
      <c r="L8" s="205" t="s">
        <v>5</v>
      </c>
      <c r="M8" s="205"/>
      <c r="N8" s="206"/>
      <c r="O8" s="206"/>
      <c r="P8" s="206"/>
      <c r="Q8" s="206"/>
      <c r="R8" s="206"/>
      <c r="S8" s="206"/>
      <c r="T8" s="206"/>
      <c r="U8" s="206"/>
      <c r="V8" s="206"/>
      <c r="W8" s="206"/>
      <c r="X8" s="206"/>
      <c r="Y8" s="206"/>
      <c r="Z8" s="207"/>
      <c r="AA8" s="207"/>
      <c r="AB8" s="207"/>
    </row>
    <row r="9" spans="1:28" ht="15.75">
      <c r="A9" s="207"/>
      <c r="B9" s="60" t="s">
        <v>6</v>
      </c>
      <c r="C9" s="59"/>
      <c r="D9" s="59"/>
      <c r="E9" s="95">
        <f>SUM(C9-D9)</f>
        <v>0</v>
      </c>
      <c r="F9" s="261"/>
      <c r="G9" s="3"/>
      <c r="H9" s="265" t="s">
        <v>149</v>
      </c>
      <c r="I9" s="266"/>
      <c r="J9" s="64">
        <f>SUM(J4:J8)</f>
        <v>647.5</v>
      </c>
      <c r="K9" s="3"/>
      <c r="L9" s="182" t="str">
        <f aca="true" t="shared" si="0" ref="L9:M11">B8</f>
        <v>Debt Snowball</v>
      </c>
      <c r="M9" s="165">
        <f t="shared" si="0"/>
        <v>477.49</v>
      </c>
      <c r="N9" s="43">
        <v>51.11</v>
      </c>
      <c r="O9" s="72" t="s">
        <v>132</v>
      </c>
      <c r="P9" s="105">
        <f>P6-N9</f>
        <v>531.64</v>
      </c>
      <c r="Q9" s="46"/>
      <c r="R9" s="72" t="s">
        <v>132</v>
      </c>
      <c r="S9" s="103">
        <f>S6-Q9</f>
        <v>1645.5</v>
      </c>
      <c r="T9" s="43">
        <v>350.05</v>
      </c>
      <c r="U9" s="72" t="s">
        <v>132</v>
      </c>
      <c r="V9" s="105">
        <f>V6-T9</f>
        <v>760.95</v>
      </c>
      <c r="W9" s="71"/>
      <c r="X9" s="145" t="s">
        <v>132</v>
      </c>
      <c r="Y9" s="146">
        <f>Y6-W9</f>
        <v>1700</v>
      </c>
      <c r="Z9" s="339">
        <f>SUM(N12:Y12)</f>
        <v>401.16</v>
      </c>
      <c r="AA9" s="338">
        <f>M12-Z9</f>
        <v>76.32999999999998</v>
      </c>
      <c r="AB9" s="207"/>
    </row>
    <row r="10" spans="1:28" ht="15">
      <c r="A10" s="207"/>
      <c r="B10" s="58" t="s">
        <v>119</v>
      </c>
      <c r="C10" s="59"/>
      <c r="D10" s="59"/>
      <c r="E10" s="95">
        <f>SUM(C10-D10)</f>
        <v>0</v>
      </c>
      <c r="F10" s="261"/>
      <c r="G10" s="3"/>
      <c r="H10" s="267" t="s">
        <v>150</v>
      </c>
      <c r="I10" s="254"/>
      <c r="J10" s="317"/>
      <c r="K10" s="3"/>
      <c r="L10" s="182" t="str">
        <f t="shared" si="0"/>
        <v>College Fund</v>
      </c>
      <c r="M10" s="165">
        <f t="shared" si="0"/>
        <v>0</v>
      </c>
      <c r="N10" s="43"/>
      <c r="O10" s="72" t="s">
        <v>132</v>
      </c>
      <c r="P10" s="105">
        <f>P9-N10</f>
        <v>531.64</v>
      </c>
      <c r="Q10" s="46"/>
      <c r="R10" s="72" t="s">
        <v>132</v>
      </c>
      <c r="S10" s="103">
        <f>S9-Q10</f>
        <v>1645.5</v>
      </c>
      <c r="T10" s="43"/>
      <c r="U10" s="72" t="s">
        <v>132</v>
      </c>
      <c r="V10" s="105">
        <f>V9-T10</f>
        <v>760.95</v>
      </c>
      <c r="W10" s="43"/>
      <c r="X10" s="72" t="s">
        <v>132</v>
      </c>
      <c r="Y10" s="103">
        <f>Y9-W10</f>
        <v>1700</v>
      </c>
      <c r="Z10" s="215"/>
      <c r="AA10" s="324"/>
      <c r="AB10" s="207"/>
    </row>
    <row r="11" spans="1:28" ht="15">
      <c r="A11" s="207"/>
      <c r="B11" s="110"/>
      <c r="C11" s="91">
        <f>SUM(C8,C9:C10)</f>
        <v>477.49</v>
      </c>
      <c r="D11" s="91">
        <f>SUM(D8:D10)</f>
        <v>251.11</v>
      </c>
      <c r="E11" s="92">
        <f>SUM(C11-D11)</f>
        <v>226.38</v>
      </c>
      <c r="F11" s="99">
        <f>(C11/J35)</f>
        <v>0.08825655006700245</v>
      </c>
      <c r="G11" s="4"/>
      <c r="H11" s="315" t="s">
        <v>161</v>
      </c>
      <c r="I11" s="316"/>
      <c r="J11" s="68">
        <v>1450</v>
      </c>
      <c r="K11" s="3"/>
      <c r="L11" s="182" t="str">
        <f t="shared" si="0"/>
        <v>Replenish BEF</v>
      </c>
      <c r="M11" s="165">
        <f t="shared" si="0"/>
        <v>0</v>
      </c>
      <c r="N11" s="42"/>
      <c r="O11" s="74" t="s">
        <v>132</v>
      </c>
      <c r="P11" s="104">
        <f>P10-N11</f>
        <v>531.64</v>
      </c>
      <c r="Q11" s="45"/>
      <c r="R11" s="74" t="s">
        <v>132</v>
      </c>
      <c r="S11" s="103">
        <f>S10-Q11</f>
        <v>1645.5</v>
      </c>
      <c r="T11" s="42"/>
      <c r="U11" s="74" t="s">
        <v>132</v>
      </c>
      <c r="V11" s="105">
        <f>V10-T11</f>
        <v>760.95</v>
      </c>
      <c r="W11" s="42"/>
      <c r="X11" s="74" t="s">
        <v>132</v>
      </c>
      <c r="Y11" s="103">
        <f>Y10-W11</f>
        <v>1700</v>
      </c>
      <c r="Z11" s="215"/>
      <c r="AA11" s="324"/>
      <c r="AB11" s="207"/>
    </row>
    <row r="12" spans="1:28" ht="15.75">
      <c r="A12" s="207"/>
      <c r="B12" s="249" t="s">
        <v>8</v>
      </c>
      <c r="C12" s="250"/>
      <c r="D12" s="250"/>
      <c r="E12" s="251"/>
      <c r="F12" s="7" t="s">
        <v>49</v>
      </c>
      <c r="G12" s="3"/>
      <c r="H12" s="315" t="s">
        <v>151</v>
      </c>
      <c r="I12" s="316"/>
      <c r="J12" s="68">
        <v>350</v>
      </c>
      <c r="K12" s="3"/>
      <c r="L12" s="144"/>
      <c r="M12" s="89">
        <f>SUM(M9:M11)</f>
        <v>477.49</v>
      </c>
      <c r="N12" s="120">
        <f>SUM(N9:N11)</f>
        <v>51.11</v>
      </c>
      <c r="O12" s="175"/>
      <c r="P12" s="176"/>
      <c r="Q12" s="120">
        <f>SUM(Q9:Q11)</f>
        <v>0</v>
      </c>
      <c r="R12" s="173"/>
      <c r="S12" s="174"/>
      <c r="T12" s="120">
        <f>SUM(T9:T11)</f>
        <v>350.05</v>
      </c>
      <c r="U12" s="173"/>
      <c r="V12" s="174"/>
      <c r="W12" s="120">
        <f>SUM(W9:W11)</f>
        <v>0</v>
      </c>
      <c r="X12" s="173"/>
      <c r="Y12" s="174"/>
      <c r="Z12" s="215"/>
      <c r="AA12" s="324"/>
      <c r="AB12" s="207"/>
    </row>
    <row r="13" spans="1:28" ht="15.75">
      <c r="A13" s="207"/>
      <c r="B13" s="60" t="s">
        <v>9</v>
      </c>
      <c r="C13" s="59"/>
      <c r="D13" s="59"/>
      <c r="E13" s="95">
        <f>SUM(C13-D13)</f>
        <v>0</v>
      </c>
      <c r="F13" s="258"/>
      <c r="G13" s="3"/>
      <c r="H13" s="315" t="s">
        <v>152</v>
      </c>
      <c r="I13" s="316"/>
      <c r="J13" s="68">
        <v>27.75</v>
      </c>
      <c r="K13" s="3"/>
      <c r="L13" s="205" t="s">
        <v>8</v>
      </c>
      <c r="M13" s="205"/>
      <c r="N13" s="322"/>
      <c r="O13" s="322"/>
      <c r="P13" s="322"/>
      <c r="Q13" s="322"/>
      <c r="R13" s="322"/>
      <c r="S13" s="322"/>
      <c r="T13" s="322"/>
      <c r="U13" s="322"/>
      <c r="V13" s="322"/>
      <c r="W13" s="322"/>
      <c r="X13" s="322"/>
      <c r="Y13" s="322"/>
      <c r="Z13" s="207"/>
      <c r="AA13" s="207"/>
      <c r="AB13" s="207"/>
    </row>
    <row r="14" spans="1:28" ht="15">
      <c r="A14" s="207"/>
      <c r="B14" s="58" t="s">
        <v>166</v>
      </c>
      <c r="C14" s="59">
        <v>967.29</v>
      </c>
      <c r="D14" s="59">
        <v>967.29</v>
      </c>
      <c r="E14" s="95">
        <f aca="true" t="shared" si="1" ref="E14:E20">SUM(C14-D14)</f>
        <v>0</v>
      </c>
      <c r="F14" s="262"/>
      <c r="G14" s="3"/>
      <c r="H14" s="315"/>
      <c r="I14" s="316"/>
      <c r="J14" s="68"/>
      <c r="K14" s="3"/>
      <c r="L14" s="182" t="str">
        <f>B13</f>
        <v>Homeowners Insurance</v>
      </c>
      <c r="M14" s="165">
        <f>C13</f>
        <v>0</v>
      </c>
      <c r="N14" s="48"/>
      <c r="O14" s="145" t="s">
        <v>132</v>
      </c>
      <c r="P14" s="106">
        <f>P11-N14</f>
        <v>531.64</v>
      </c>
      <c r="Q14" s="147"/>
      <c r="R14" s="145" t="s">
        <v>132</v>
      </c>
      <c r="S14" s="146">
        <f>S11-Q14</f>
        <v>1645.5</v>
      </c>
      <c r="T14" s="48"/>
      <c r="U14" s="148" t="s">
        <v>132</v>
      </c>
      <c r="V14" s="149">
        <f>V11-T14</f>
        <v>760.95</v>
      </c>
      <c r="W14" s="147"/>
      <c r="X14" s="145" t="s">
        <v>132</v>
      </c>
      <c r="Y14" s="146">
        <f>Y11-W14</f>
        <v>1700</v>
      </c>
      <c r="Z14" s="339">
        <f>SUM(N22:Y22)</f>
        <v>1234.96</v>
      </c>
      <c r="AA14" s="338">
        <f>M22-Z14</f>
        <v>0</v>
      </c>
      <c r="AB14" s="207"/>
    </row>
    <row r="15" spans="1:28" ht="15">
      <c r="A15" s="207"/>
      <c r="B15" s="58" t="s">
        <v>165</v>
      </c>
      <c r="C15" s="59">
        <v>267.67</v>
      </c>
      <c r="D15" s="59">
        <v>267.67</v>
      </c>
      <c r="E15" s="95">
        <f t="shared" si="1"/>
        <v>0</v>
      </c>
      <c r="F15" s="262"/>
      <c r="G15" s="3"/>
      <c r="H15" s="315"/>
      <c r="I15" s="316"/>
      <c r="J15" s="68"/>
      <c r="K15" s="3"/>
      <c r="L15" s="182" t="str">
        <f aca="true" t="shared" si="2" ref="L15:L21">B14</f>
        <v>Mortgage </v>
      </c>
      <c r="M15" s="165">
        <f aca="true" t="shared" si="3" ref="M15:M21">C14</f>
        <v>967.29</v>
      </c>
      <c r="N15" s="43"/>
      <c r="O15" s="72" t="s">
        <v>132</v>
      </c>
      <c r="P15" s="105">
        <f>P14-N15</f>
        <v>531.64</v>
      </c>
      <c r="Q15" s="46">
        <v>967.29</v>
      </c>
      <c r="R15" s="72" t="s">
        <v>132</v>
      </c>
      <c r="S15" s="103">
        <f>S14-Q15</f>
        <v>678.21</v>
      </c>
      <c r="T15" s="43"/>
      <c r="U15" s="76" t="s">
        <v>132</v>
      </c>
      <c r="V15" s="107">
        <f>V14-T15</f>
        <v>760.95</v>
      </c>
      <c r="W15" s="46"/>
      <c r="X15" s="72" t="s">
        <v>132</v>
      </c>
      <c r="Y15" s="103">
        <f>Y14-W15</f>
        <v>1700</v>
      </c>
      <c r="Z15" s="215"/>
      <c r="AA15" s="324"/>
      <c r="AB15" s="207"/>
    </row>
    <row r="16" spans="1:28" ht="15.75">
      <c r="A16" s="207"/>
      <c r="B16" s="60" t="s">
        <v>12</v>
      </c>
      <c r="C16" s="59"/>
      <c r="D16" s="59"/>
      <c r="E16" s="95">
        <f t="shared" si="1"/>
        <v>0</v>
      </c>
      <c r="F16" s="262"/>
      <c r="G16" s="3"/>
      <c r="H16" s="265" t="s">
        <v>154</v>
      </c>
      <c r="I16" s="266"/>
      <c r="J16" s="65">
        <f>SUM(J11:J15)</f>
        <v>1827.75</v>
      </c>
      <c r="K16" s="3"/>
      <c r="L16" s="182" t="str">
        <f t="shared" si="2"/>
        <v>Second Mortgage </v>
      </c>
      <c r="M16" s="165">
        <f t="shared" si="3"/>
        <v>267.67</v>
      </c>
      <c r="N16" s="42">
        <v>267.67</v>
      </c>
      <c r="O16" s="73" t="s">
        <v>132</v>
      </c>
      <c r="P16" s="105">
        <f aca="true" t="shared" si="4" ref="P16:P21">P15-N16</f>
        <v>263.96999999999997</v>
      </c>
      <c r="Q16" s="150"/>
      <c r="R16" s="73" t="s">
        <v>132</v>
      </c>
      <c r="S16" s="103">
        <f aca="true" t="shared" si="5" ref="S16:S21">S15-Q16</f>
        <v>678.21</v>
      </c>
      <c r="T16" s="42"/>
      <c r="U16" s="75" t="s">
        <v>132</v>
      </c>
      <c r="V16" s="107">
        <f aca="true" t="shared" si="6" ref="V16:V21">V15-T16</f>
        <v>760.95</v>
      </c>
      <c r="W16" s="150"/>
      <c r="X16" s="73" t="s">
        <v>132</v>
      </c>
      <c r="Y16" s="103">
        <f aca="true" t="shared" si="7" ref="Y16:Y21">Y15-W16</f>
        <v>1700</v>
      </c>
      <c r="Z16" s="215"/>
      <c r="AA16" s="324"/>
      <c r="AB16" s="207"/>
    </row>
    <row r="17" spans="1:28" ht="15">
      <c r="A17" s="207"/>
      <c r="B17" s="60" t="s">
        <v>10</v>
      </c>
      <c r="C17" s="59"/>
      <c r="D17" s="59"/>
      <c r="E17" s="95">
        <f t="shared" si="1"/>
        <v>0</v>
      </c>
      <c r="F17" s="262"/>
      <c r="G17" s="3"/>
      <c r="H17" s="267" t="s">
        <v>153</v>
      </c>
      <c r="I17" s="254"/>
      <c r="J17" s="254"/>
      <c r="K17" s="3"/>
      <c r="L17" s="182" t="str">
        <f t="shared" si="2"/>
        <v>Real-Estate Taxes</v>
      </c>
      <c r="M17" s="165">
        <f t="shared" si="3"/>
        <v>0</v>
      </c>
      <c r="N17" s="43"/>
      <c r="O17" s="72" t="s">
        <v>132</v>
      </c>
      <c r="P17" s="105">
        <f t="shared" si="4"/>
        <v>263.96999999999997</v>
      </c>
      <c r="Q17" s="46"/>
      <c r="R17" s="72" t="s">
        <v>132</v>
      </c>
      <c r="S17" s="103">
        <f t="shared" si="5"/>
        <v>678.21</v>
      </c>
      <c r="T17" s="43"/>
      <c r="U17" s="76" t="s">
        <v>132</v>
      </c>
      <c r="V17" s="107">
        <f t="shared" si="6"/>
        <v>760.95</v>
      </c>
      <c r="W17" s="46"/>
      <c r="X17" s="72" t="s">
        <v>132</v>
      </c>
      <c r="Y17" s="103">
        <f t="shared" si="7"/>
        <v>1700</v>
      </c>
      <c r="Z17" s="215"/>
      <c r="AA17" s="324"/>
      <c r="AB17" s="207"/>
    </row>
    <row r="18" spans="1:28" ht="15">
      <c r="A18" s="207"/>
      <c r="B18" s="60" t="s">
        <v>11</v>
      </c>
      <c r="C18" s="59"/>
      <c r="D18" s="59"/>
      <c r="E18" s="95">
        <f t="shared" si="1"/>
        <v>0</v>
      </c>
      <c r="F18" s="262"/>
      <c r="G18" s="3"/>
      <c r="H18" s="268" t="s">
        <v>162</v>
      </c>
      <c r="I18" s="264"/>
      <c r="J18" s="69">
        <v>200</v>
      </c>
      <c r="K18" s="3"/>
      <c r="L18" s="182" t="str">
        <f t="shared" si="2"/>
        <v>Rent</v>
      </c>
      <c r="M18" s="165">
        <f t="shared" si="3"/>
        <v>0</v>
      </c>
      <c r="N18" s="42"/>
      <c r="O18" s="73" t="s">
        <v>132</v>
      </c>
      <c r="P18" s="105">
        <f t="shared" si="4"/>
        <v>263.96999999999997</v>
      </c>
      <c r="Q18" s="150"/>
      <c r="R18" s="73" t="s">
        <v>132</v>
      </c>
      <c r="S18" s="103">
        <f t="shared" si="5"/>
        <v>678.21</v>
      </c>
      <c r="T18" s="42"/>
      <c r="U18" s="75" t="s">
        <v>132</v>
      </c>
      <c r="V18" s="107">
        <f t="shared" si="6"/>
        <v>760.95</v>
      </c>
      <c r="W18" s="150"/>
      <c r="X18" s="73" t="s">
        <v>132</v>
      </c>
      <c r="Y18" s="103">
        <f t="shared" si="7"/>
        <v>1700</v>
      </c>
      <c r="Z18" s="215"/>
      <c r="AA18" s="324"/>
      <c r="AB18" s="207"/>
    </row>
    <row r="19" spans="1:28" ht="15">
      <c r="A19" s="207"/>
      <c r="B19" s="63" t="s">
        <v>55</v>
      </c>
      <c r="C19" s="62"/>
      <c r="D19" s="62"/>
      <c r="E19" s="96">
        <f t="shared" si="1"/>
        <v>0</v>
      </c>
      <c r="F19" s="262"/>
      <c r="G19" s="3"/>
      <c r="H19" s="263" t="s">
        <v>151</v>
      </c>
      <c r="I19" s="264"/>
      <c r="J19" s="70">
        <v>350</v>
      </c>
      <c r="K19" s="4"/>
      <c r="L19" s="182" t="str">
        <f t="shared" si="2"/>
        <v>Renter's Insurance</v>
      </c>
      <c r="M19" s="165">
        <f t="shared" si="3"/>
        <v>0</v>
      </c>
      <c r="N19" s="43"/>
      <c r="O19" s="72" t="s">
        <v>132</v>
      </c>
      <c r="P19" s="105">
        <f t="shared" si="4"/>
        <v>263.96999999999997</v>
      </c>
      <c r="Q19" s="46"/>
      <c r="R19" s="72" t="s">
        <v>132</v>
      </c>
      <c r="S19" s="103">
        <f t="shared" si="5"/>
        <v>678.21</v>
      </c>
      <c r="T19" s="43"/>
      <c r="U19" s="76" t="s">
        <v>132</v>
      </c>
      <c r="V19" s="107">
        <f t="shared" si="6"/>
        <v>760.95</v>
      </c>
      <c r="W19" s="46"/>
      <c r="X19" s="72" t="s">
        <v>132</v>
      </c>
      <c r="Y19" s="103">
        <f t="shared" si="7"/>
        <v>1700</v>
      </c>
      <c r="Z19" s="215"/>
      <c r="AA19" s="324"/>
      <c r="AB19" s="207"/>
    </row>
    <row r="20" spans="1:28" ht="15">
      <c r="A20" s="207"/>
      <c r="B20" s="60" t="s">
        <v>56</v>
      </c>
      <c r="C20" s="59"/>
      <c r="D20" s="59"/>
      <c r="E20" s="95">
        <f t="shared" si="1"/>
        <v>0</v>
      </c>
      <c r="F20" s="262"/>
      <c r="G20" s="3"/>
      <c r="H20" s="263" t="s">
        <v>164</v>
      </c>
      <c r="I20" s="264"/>
      <c r="J20" s="70">
        <v>685</v>
      </c>
      <c r="K20" s="3"/>
      <c r="L20" s="182" t="str">
        <f t="shared" si="2"/>
        <v>Repairs/Maintenance</v>
      </c>
      <c r="M20" s="165">
        <f t="shared" si="3"/>
        <v>0</v>
      </c>
      <c r="N20" s="42"/>
      <c r="O20" s="73" t="s">
        <v>132</v>
      </c>
      <c r="P20" s="105">
        <f t="shared" si="4"/>
        <v>263.96999999999997</v>
      </c>
      <c r="Q20" s="150"/>
      <c r="R20" s="73" t="s">
        <v>132</v>
      </c>
      <c r="S20" s="103">
        <f t="shared" si="5"/>
        <v>678.21</v>
      </c>
      <c r="T20" s="39"/>
      <c r="U20" s="75" t="s">
        <v>132</v>
      </c>
      <c r="V20" s="107">
        <f t="shared" si="6"/>
        <v>760.95</v>
      </c>
      <c r="W20" s="150"/>
      <c r="X20" s="73" t="s">
        <v>132</v>
      </c>
      <c r="Y20" s="103">
        <f t="shared" si="7"/>
        <v>1700</v>
      </c>
      <c r="Z20" s="215"/>
      <c r="AA20" s="324"/>
      <c r="AB20" s="207"/>
    </row>
    <row r="21" spans="1:28" ht="15">
      <c r="A21" s="207"/>
      <c r="B21" s="110"/>
      <c r="C21" s="91">
        <f>SUM(C13,C14,C15,C16,C17,C18,C19,C20)</f>
        <v>1234.96</v>
      </c>
      <c r="D21" s="91">
        <f>SUM(D13:D20)</f>
        <v>1234.96</v>
      </c>
      <c r="E21" s="92">
        <f>SUM(C21-D21)</f>
        <v>0</v>
      </c>
      <c r="F21" s="99">
        <f>(C21/J35)</f>
        <v>0.22826301926898018</v>
      </c>
      <c r="G21" s="9"/>
      <c r="H21" s="263"/>
      <c r="I21" s="264"/>
      <c r="J21" s="70"/>
      <c r="K21" s="3"/>
      <c r="L21" s="182" t="str">
        <f t="shared" si="2"/>
        <v>Replace Furniture</v>
      </c>
      <c r="M21" s="165">
        <f t="shared" si="3"/>
        <v>0</v>
      </c>
      <c r="N21" s="43"/>
      <c r="O21" s="72" t="s">
        <v>132</v>
      </c>
      <c r="P21" s="105">
        <f t="shared" si="4"/>
        <v>263.96999999999997</v>
      </c>
      <c r="Q21" s="46"/>
      <c r="R21" s="72" t="s">
        <v>132</v>
      </c>
      <c r="S21" s="103">
        <f t="shared" si="5"/>
        <v>678.21</v>
      </c>
      <c r="T21" s="43"/>
      <c r="U21" s="76" t="s">
        <v>132</v>
      </c>
      <c r="V21" s="107">
        <f t="shared" si="6"/>
        <v>760.95</v>
      </c>
      <c r="W21" s="46"/>
      <c r="X21" s="72" t="s">
        <v>132</v>
      </c>
      <c r="Y21" s="103">
        <f t="shared" si="7"/>
        <v>1700</v>
      </c>
      <c r="Z21" s="215"/>
      <c r="AA21" s="324"/>
      <c r="AB21" s="207"/>
    </row>
    <row r="22" spans="1:28" ht="15.75">
      <c r="A22" s="207"/>
      <c r="B22" s="249" t="s">
        <v>13</v>
      </c>
      <c r="C22" s="250"/>
      <c r="D22" s="250"/>
      <c r="E22" s="251"/>
      <c r="F22" s="7" t="s">
        <v>47</v>
      </c>
      <c r="G22" s="3"/>
      <c r="H22" s="263"/>
      <c r="I22" s="264"/>
      <c r="J22" s="70"/>
      <c r="K22" s="3"/>
      <c r="L22" s="144"/>
      <c r="M22" s="89">
        <f>SUM(M14:M21)</f>
        <v>1234.96</v>
      </c>
      <c r="N22" s="120">
        <f>SUM(N14:N21)</f>
        <v>267.67</v>
      </c>
      <c r="O22" s="173"/>
      <c r="P22" s="174"/>
      <c r="Q22" s="120">
        <f>SUM(Q14:Q21)</f>
        <v>967.29</v>
      </c>
      <c r="R22" s="173"/>
      <c r="S22" s="174"/>
      <c r="T22" s="172">
        <f>SUM(T14:T21)</f>
        <v>0</v>
      </c>
      <c r="U22" s="177"/>
      <c r="V22" s="178"/>
      <c r="W22" s="120">
        <f>SUM(W14:W21)</f>
        <v>0</v>
      </c>
      <c r="X22" s="173"/>
      <c r="Y22" s="174"/>
      <c r="Z22" s="215"/>
      <c r="AA22" s="324"/>
      <c r="AB22" s="207"/>
    </row>
    <row r="23" spans="1:28" ht="15.75">
      <c r="A23" s="207"/>
      <c r="B23" s="60" t="s">
        <v>14</v>
      </c>
      <c r="C23" s="59"/>
      <c r="D23" s="59"/>
      <c r="E23" s="95">
        <f aca="true" t="shared" si="8" ref="E23:E31">SUM(C23-D23)</f>
        <v>0</v>
      </c>
      <c r="F23" s="258"/>
      <c r="G23" s="3"/>
      <c r="H23" s="269" t="s">
        <v>155</v>
      </c>
      <c r="I23" s="270"/>
      <c r="J23" s="66">
        <f>SUM(J18:J22)</f>
        <v>1235</v>
      </c>
      <c r="K23" s="3"/>
      <c r="L23" s="205" t="s">
        <v>13</v>
      </c>
      <c r="M23" s="205"/>
      <c r="N23" s="322"/>
      <c r="O23" s="322"/>
      <c r="P23" s="322"/>
      <c r="Q23" s="322"/>
      <c r="R23" s="322"/>
      <c r="S23" s="322"/>
      <c r="T23" s="322"/>
      <c r="U23" s="322"/>
      <c r="V23" s="322"/>
      <c r="W23" s="322"/>
      <c r="X23" s="322"/>
      <c r="Y23" s="322"/>
      <c r="Z23" s="207"/>
      <c r="AA23" s="207"/>
      <c r="AB23" s="207"/>
    </row>
    <row r="24" spans="1:28" ht="15">
      <c r="A24" s="207"/>
      <c r="B24" s="58" t="s">
        <v>168</v>
      </c>
      <c r="C24" s="59">
        <v>158.92</v>
      </c>
      <c r="D24" s="59">
        <v>158.92</v>
      </c>
      <c r="E24" s="95">
        <f t="shared" si="8"/>
        <v>0</v>
      </c>
      <c r="F24" s="262"/>
      <c r="G24" s="3"/>
      <c r="H24" s="319" t="s">
        <v>156</v>
      </c>
      <c r="I24" s="320"/>
      <c r="J24" s="321"/>
      <c r="K24" s="4"/>
      <c r="L24" s="180" t="str">
        <f>B23</f>
        <v>Cable</v>
      </c>
      <c r="M24" s="165">
        <f>C23</f>
        <v>0</v>
      </c>
      <c r="N24" s="43"/>
      <c r="O24" s="72" t="s">
        <v>132</v>
      </c>
      <c r="P24" s="105">
        <f>P21-N24</f>
        <v>263.96999999999997</v>
      </c>
      <c r="Q24" s="46"/>
      <c r="R24" s="72" t="s">
        <v>132</v>
      </c>
      <c r="S24" s="103">
        <f>S21-Q24</f>
        <v>678.21</v>
      </c>
      <c r="T24" s="43"/>
      <c r="U24" s="72" t="s">
        <v>132</v>
      </c>
      <c r="V24" s="105">
        <f>V21-T24</f>
        <v>760.95</v>
      </c>
      <c r="W24" s="46"/>
      <c r="X24" s="72" t="s">
        <v>132</v>
      </c>
      <c r="Y24" s="105">
        <f>Y21-W24</f>
        <v>1700</v>
      </c>
      <c r="Z24" s="214">
        <f>SUM(N32:Y32)</f>
        <v>487.28999999999996</v>
      </c>
      <c r="AA24" s="323">
        <f>M32-Z24</f>
        <v>0</v>
      </c>
      <c r="AB24" s="207"/>
    </row>
    <row r="25" spans="1:28" ht="15">
      <c r="A25" s="207"/>
      <c r="B25" s="60" t="s">
        <v>15</v>
      </c>
      <c r="C25" s="59"/>
      <c r="D25" s="59"/>
      <c r="E25" s="95">
        <f t="shared" si="8"/>
        <v>0</v>
      </c>
      <c r="F25" s="262"/>
      <c r="G25" s="3"/>
      <c r="H25" s="263" t="s">
        <v>163</v>
      </c>
      <c r="I25" s="264"/>
      <c r="J25" s="70">
        <v>1200</v>
      </c>
      <c r="K25" s="3"/>
      <c r="L25" s="180" t="str">
        <f aca="true" t="shared" si="9" ref="L25:L31">B24</f>
        <v>Electricity </v>
      </c>
      <c r="M25" s="166">
        <f aca="true" t="shared" si="10" ref="M25:M31">C24</f>
        <v>158.92</v>
      </c>
      <c r="N25" s="43"/>
      <c r="O25" s="72" t="s">
        <v>132</v>
      </c>
      <c r="P25" s="105">
        <f>P24-N25</f>
        <v>263.96999999999997</v>
      </c>
      <c r="Q25" s="46">
        <v>158.92</v>
      </c>
      <c r="R25" s="72" t="s">
        <v>132</v>
      </c>
      <c r="S25" s="103">
        <f>S24-Q25</f>
        <v>519.2900000000001</v>
      </c>
      <c r="T25" s="43"/>
      <c r="U25" s="72" t="s">
        <v>132</v>
      </c>
      <c r="V25" s="105">
        <f>V24-T25</f>
        <v>760.95</v>
      </c>
      <c r="W25" s="46"/>
      <c r="X25" s="72" t="s">
        <v>132</v>
      </c>
      <c r="Y25" s="103">
        <f>Y24-W25</f>
        <v>1700</v>
      </c>
      <c r="Z25" s="215"/>
      <c r="AA25" s="324"/>
      <c r="AB25" s="207"/>
    </row>
    <row r="26" spans="1:28" ht="15">
      <c r="A26" s="207"/>
      <c r="B26" s="58" t="s">
        <v>124</v>
      </c>
      <c r="C26" s="59">
        <v>63.1</v>
      </c>
      <c r="D26" s="59">
        <v>63.1</v>
      </c>
      <c r="E26" s="95">
        <f t="shared" si="8"/>
        <v>0</v>
      </c>
      <c r="F26" s="262"/>
      <c r="G26" s="3"/>
      <c r="H26" s="263" t="s">
        <v>151</v>
      </c>
      <c r="I26" s="264"/>
      <c r="J26" s="70">
        <v>350</v>
      </c>
      <c r="K26" s="3"/>
      <c r="L26" s="180" t="str">
        <f t="shared" si="9"/>
        <v>Gas</v>
      </c>
      <c r="M26" s="166">
        <f t="shared" si="10"/>
        <v>0</v>
      </c>
      <c r="N26" s="42"/>
      <c r="O26" s="73" t="s">
        <v>132</v>
      </c>
      <c r="P26" s="105">
        <f aca="true" t="shared" si="11" ref="P26:P31">P25-N26</f>
        <v>263.96999999999997</v>
      </c>
      <c r="Q26" s="45"/>
      <c r="R26" s="73" t="s">
        <v>132</v>
      </c>
      <c r="S26" s="103">
        <f aca="true" t="shared" si="12" ref="S26:S31">S25-Q26</f>
        <v>519.2900000000001</v>
      </c>
      <c r="T26" s="42"/>
      <c r="U26" s="73" t="s">
        <v>132</v>
      </c>
      <c r="V26" s="105">
        <f aca="true" t="shared" si="13" ref="V26:V31">V25-T26</f>
        <v>760.95</v>
      </c>
      <c r="W26" s="45"/>
      <c r="X26" s="73" t="s">
        <v>132</v>
      </c>
      <c r="Y26" s="103">
        <f aca="true" t="shared" si="14" ref="Y26:Y31">Y25-W26</f>
        <v>1700</v>
      </c>
      <c r="Z26" s="215"/>
      <c r="AA26" s="324"/>
      <c r="AB26" s="207"/>
    </row>
    <row r="27" spans="1:28" ht="15">
      <c r="A27" s="207"/>
      <c r="B27" s="60" t="s">
        <v>16</v>
      </c>
      <c r="C27" s="59">
        <v>127.5</v>
      </c>
      <c r="D27" s="59"/>
      <c r="E27" s="95">
        <f t="shared" si="8"/>
        <v>127.5</v>
      </c>
      <c r="F27" s="262"/>
      <c r="G27" s="3"/>
      <c r="H27" s="263" t="s">
        <v>128</v>
      </c>
      <c r="I27" s="264"/>
      <c r="J27" s="70">
        <v>150</v>
      </c>
      <c r="K27" s="3"/>
      <c r="L27" s="180" t="str">
        <f t="shared" si="9"/>
        <v>Internet</v>
      </c>
      <c r="M27" s="166">
        <f t="shared" si="10"/>
        <v>63.1</v>
      </c>
      <c r="N27" s="43">
        <v>63.1</v>
      </c>
      <c r="O27" s="72" t="s">
        <v>132</v>
      </c>
      <c r="P27" s="105">
        <f t="shared" si="11"/>
        <v>200.86999999999998</v>
      </c>
      <c r="Q27" s="46"/>
      <c r="R27" s="72" t="s">
        <v>132</v>
      </c>
      <c r="S27" s="103">
        <f t="shared" si="12"/>
        <v>519.2900000000001</v>
      </c>
      <c r="T27" s="43"/>
      <c r="U27" s="72" t="s">
        <v>132</v>
      </c>
      <c r="V27" s="105">
        <f t="shared" si="13"/>
        <v>760.95</v>
      </c>
      <c r="W27" s="46"/>
      <c r="X27" s="72" t="s">
        <v>132</v>
      </c>
      <c r="Y27" s="103">
        <f t="shared" si="14"/>
        <v>1700</v>
      </c>
      <c r="Z27" s="215"/>
      <c r="AA27" s="324"/>
      <c r="AB27" s="207"/>
    </row>
    <row r="28" spans="1:28" ht="15">
      <c r="A28" s="207"/>
      <c r="B28" s="58" t="s">
        <v>169</v>
      </c>
      <c r="C28" s="59"/>
      <c r="D28" s="59"/>
      <c r="E28" s="95">
        <f t="shared" si="8"/>
        <v>0</v>
      </c>
      <c r="F28" s="262"/>
      <c r="G28" s="3"/>
      <c r="H28" s="263"/>
      <c r="I28" s="264"/>
      <c r="J28" s="70"/>
      <c r="K28" s="3"/>
      <c r="L28" s="180" t="str">
        <f t="shared" si="9"/>
        <v>Cell Phone</v>
      </c>
      <c r="M28" s="166">
        <f t="shared" si="10"/>
        <v>127.5</v>
      </c>
      <c r="N28" s="42"/>
      <c r="O28" s="73" t="s">
        <v>132</v>
      </c>
      <c r="P28" s="105">
        <f t="shared" si="11"/>
        <v>200.86999999999998</v>
      </c>
      <c r="Q28" s="45">
        <v>127.5</v>
      </c>
      <c r="R28" s="73" t="s">
        <v>132</v>
      </c>
      <c r="S28" s="103">
        <f t="shared" si="12"/>
        <v>391.7900000000001</v>
      </c>
      <c r="T28" s="42"/>
      <c r="U28" s="73" t="s">
        <v>132</v>
      </c>
      <c r="V28" s="105">
        <f t="shared" si="13"/>
        <v>760.95</v>
      </c>
      <c r="W28" s="45"/>
      <c r="X28" s="73" t="s">
        <v>132</v>
      </c>
      <c r="Y28" s="103">
        <f t="shared" si="14"/>
        <v>1700</v>
      </c>
      <c r="Z28" s="215"/>
      <c r="AA28" s="324"/>
      <c r="AB28" s="207"/>
    </row>
    <row r="29" spans="1:28" ht="15">
      <c r="A29" s="207"/>
      <c r="B29" s="60" t="s">
        <v>17</v>
      </c>
      <c r="C29" s="59">
        <v>35.87</v>
      </c>
      <c r="D29" s="59">
        <v>35.87</v>
      </c>
      <c r="E29" s="95">
        <f t="shared" si="8"/>
        <v>0</v>
      </c>
      <c r="F29" s="262"/>
      <c r="G29" s="3"/>
      <c r="H29" s="268"/>
      <c r="I29" s="264"/>
      <c r="J29" s="55"/>
      <c r="K29" s="151"/>
      <c r="L29" s="180" t="str">
        <f t="shared" si="9"/>
        <v>Phone </v>
      </c>
      <c r="M29" s="166">
        <f t="shared" si="10"/>
        <v>0</v>
      </c>
      <c r="N29" s="43"/>
      <c r="O29" s="72" t="s">
        <v>132</v>
      </c>
      <c r="P29" s="105">
        <f t="shared" si="11"/>
        <v>200.86999999999998</v>
      </c>
      <c r="Q29" s="46"/>
      <c r="R29" s="72" t="s">
        <v>132</v>
      </c>
      <c r="S29" s="103">
        <f t="shared" si="12"/>
        <v>391.7900000000001</v>
      </c>
      <c r="T29" s="43"/>
      <c r="U29" s="72" t="s">
        <v>132</v>
      </c>
      <c r="V29" s="105">
        <f t="shared" si="13"/>
        <v>760.95</v>
      </c>
      <c r="W29" s="46"/>
      <c r="X29" s="72" t="s">
        <v>132</v>
      </c>
      <c r="Y29" s="103">
        <f t="shared" si="14"/>
        <v>1700</v>
      </c>
      <c r="Z29" s="215"/>
      <c r="AA29" s="324"/>
      <c r="AB29" s="207"/>
    </row>
    <row r="30" spans="1:28" ht="15.75">
      <c r="A30" s="207"/>
      <c r="B30" s="58" t="s">
        <v>167</v>
      </c>
      <c r="C30" s="59">
        <v>101.9</v>
      </c>
      <c r="D30" s="59">
        <v>101.9</v>
      </c>
      <c r="E30" s="95">
        <f t="shared" si="8"/>
        <v>0</v>
      </c>
      <c r="F30" s="262"/>
      <c r="G30" s="3"/>
      <c r="H30" s="271" t="s">
        <v>157</v>
      </c>
      <c r="I30" s="272"/>
      <c r="J30" s="66">
        <f>SUM(J25:J29)</f>
        <v>1700</v>
      </c>
      <c r="K30" s="3"/>
      <c r="L30" s="180" t="str">
        <f t="shared" si="9"/>
        <v>Trash</v>
      </c>
      <c r="M30" s="166">
        <f t="shared" si="10"/>
        <v>35.87</v>
      </c>
      <c r="N30" s="42">
        <v>35.87</v>
      </c>
      <c r="O30" s="73" t="s">
        <v>132</v>
      </c>
      <c r="P30" s="105">
        <f t="shared" si="11"/>
        <v>164.99999999999997</v>
      </c>
      <c r="Q30" s="45"/>
      <c r="R30" s="73" t="s">
        <v>132</v>
      </c>
      <c r="S30" s="103">
        <f t="shared" si="12"/>
        <v>391.7900000000001</v>
      </c>
      <c r="T30" s="42"/>
      <c r="U30" s="73" t="s">
        <v>132</v>
      </c>
      <c r="V30" s="105">
        <f t="shared" si="13"/>
        <v>760.95</v>
      </c>
      <c r="W30" s="45"/>
      <c r="X30" s="73" t="s">
        <v>132</v>
      </c>
      <c r="Y30" s="103">
        <f t="shared" si="14"/>
        <v>1700</v>
      </c>
      <c r="Z30" s="215"/>
      <c r="AA30" s="324"/>
      <c r="AB30" s="207"/>
    </row>
    <row r="31" spans="1:28" ht="15.75">
      <c r="A31" s="207"/>
      <c r="B31" s="110"/>
      <c r="C31" s="91">
        <f>SUM(C23,C24,C25,C26,C27,C28,C29,C30)</f>
        <v>487.28999999999996</v>
      </c>
      <c r="D31" s="91">
        <f>SUM(D23:D30)</f>
        <v>359.78999999999996</v>
      </c>
      <c r="E31" s="92">
        <f t="shared" si="8"/>
        <v>127.5</v>
      </c>
      <c r="F31" s="99">
        <f>(C31/J35)</f>
        <v>0.09006792662076613</v>
      </c>
      <c r="G31" s="8"/>
      <c r="H31" s="273" t="s">
        <v>87</v>
      </c>
      <c r="I31" s="274"/>
      <c r="J31" s="40"/>
      <c r="K31" s="3"/>
      <c r="L31" s="180" t="str">
        <f t="shared" si="9"/>
        <v>Water </v>
      </c>
      <c r="M31" s="167">
        <f t="shared" si="10"/>
        <v>101.9</v>
      </c>
      <c r="N31" s="43"/>
      <c r="O31" s="72" t="s">
        <v>132</v>
      </c>
      <c r="P31" s="105">
        <f t="shared" si="11"/>
        <v>164.99999999999997</v>
      </c>
      <c r="Q31" s="46">
        <v>101.9</v>
      </c>
      <c r="R31" s="72" t="s">
        <v>132</v>
      </c>
      <c r="S31" s="103">
        <f t="shared" si="12"/>
        <v>289.8900000000001</v>
      </c>
      <c r="T31" s="43"/>
      <c r="U31" s="72" t="s">
        <v>132</v>
      </c>
      <c r="V31" s="105">
        <f t="shared" si="13"/>
        <v>760.95</v>
      </c>
      <c r="W31" s="46"/>
      <c r="X31" s="72" t="s">
        <v>132</v>
      </c>
      <c r="Y31" s="103">
        <f t="shared" si="14"/>
        <v>1700</v>
      </c>
      <c r="Z31" s="215"/>
      <c r="AA31" s="324"/>
      <c r="AB31" s="207"/>
    </row>
    <row r="32" spans="1:28" ht="15.75">
      <c r="A32" s="207"/>
      <c r="B32" s="249" t="s">
        <v>75</v>
      </c>
      <c r="C32" s="250"/>
      <c r="D32" s="250"/>
      <c r="E32" s="251"/>
      <c r="F32" s="7" t="s">
        <v>50</v>
      </c>
      <c r="G32" s="3"/>
      <c r="H32" s="268" t="s">
        <v>160</v>
      </c>
      <c r="I32" s="275"/>
      <c r="J32" s="39">
        <v>0</v>
      </c>
      <c r="K32" s="3"/>
      <c r="L32" s="88"/>
      <c r="M32" s="143">
        <f>SUM(M24:M31)</f>
        <v>487.28999999999996</v>
      </c>
      <c r="N32" s="120">
        <f>SUM(N24:N31)</f>
        <v>98.97</v>
      </c>
      <c r="O32" s="173"/>
      <c r="P32" s="174"/>
      <c r="Q32" s="120">
        <f>SUM(Q24:Q31)</f>
        <v>388.31999999999994</v>
      </c>
      <c r="R32" s="173"/>
      <c r="S32" s="174"/>
      <c r="T32" s="120">
        <f>SUM(T24:T31)</f>
        <v>0</v>
      </c>
      <c r="U32" s="173"/>
      <c r="V32" s="174"/>
      <c r="W32" s="120">
        <f>SUM(W24:W31)</f>
        <v>0</v>
      </c>
      <c r="X32" s="173"/>
      <c r="Y32" s="174"/>
      <c r="Z32" s="215"/>
      <c r="AA32" s="324"/>
      <c r="AB32" s="207"/>
    </row>
    <row r="33" spans="1:28" ht="15.75">
      <c r="A33" s="207"/>
      <c r="B33" s="58" t="s">
        <v>170</v>
      </c>
      <c r="C33" s="59">
        <v>350</v>
      </c>
      <c r="D33" s="59">
        <v>180.24</v>
      </c>
      <c r="E33" s="95">
        <f>SUM(C33-D33)</f>
        <v>169.76</v>
      </c>
      <c r="F33" s="258"/>
      <c r="G33" s="3"/>
      <c r="H33" s="276" t="s">
        <v>158</v>
      </c>
      <c r="I33" s="277"/>
      <c r="J33" s="32">
        <v>0</v>
      </c>
      <c r="K33" s="3"/>
      <c r="L33" s="205" t="s">
        <v>133</v>
      </c>
      <c r="M33" s="205"/>
      <c r="N33" s="322"/>
      <c r="O33" s="322"/>
      <c r="P33" s="322"/>
      <c r="Q33" s="322"/>
      <c r="R33" s="322"/>
      <c r="S33" s="322"/>
      <c r="T33" s="322"/>
      <c r="U33" s="322"/>
      <c r="V33" s="322"/>
      <c r="W33" s="322"/>
      <c r="X33" s="322"/>
      <c r="Y33" s="322"/>
      <c r="Z33" s="207"/>
      <c r="AA33" s="207"/>
      <c r="AB33" s="207"/>
    </row>
    <row r="34" spans="1:28" ht="12.75">
      <c r="A34" s="207"/>
      <c r="B34" s="60" t="s">
        <v>18</v>
      </c>
      <c r="C34" s="59"/>
      <c r="D34" s="59"/>
      <c r="E34" s="95">
        <f>SUM(C34-D34)</f>
        <v>0</v>
      </c>
      <c r="F34" s="262"/>
      <c r="G34" s="3"/>
      <c r="H34" s="278"/>
      <c r="I34" s="279"/>
      <c r="J34" s="208"/>
      <c r="K34" s="3"/>
      <c r="L34" s="180" t="str">
        <f>B33</f>
        <v>Grocery </v>
      </c>
      <c r="M34" s="165">
        <f>C33</f>
        <v>350</v>
      </c>
      <c r="N34" s="43">
        <v>50</v>
      </c>
      <c r="O34" s="80" t="s">
        <v>132</v>
      </c>
      <c r="P34" s="105">
        <f>P31-N34</f>
        <v>114.99999999999997</v>
      </c>
      <c r="Q34" s="46">
        <v>100</v>
      </c>
      <c r="R34" s="78" t="s">
        <v>132</v>
      </c>
      <c r="S34" s="103">
        <f>S31-Q34</f>
        <v>189.8900000000001</v>
      </c>
      <c r="T34" s="43">
        <v>200</v>
      </c>
      <c r="U34" s="80" t="s">
        <v>132</v>
      </c>
      <c r="V34" s="105">
        <f>V31-T34</f>
        <v>560.95</v>
      </c>
      <c r="W34" s="46"/>
      <c r="X34" s="78" t="s">
        <v>132</v>
      </c>
      <c r="Y34" s="105">
        <f>Y31-W34</f>
        <v>1700</v>
      </c>
      <c r="Z34" s="214">
        <f>SUM(N36:Y36)</f>
        <v>350</v>
      </c>
      <c r="AA34" s="323">
        <f>M36-Z34</f>
        <v>0</v>
      </c>
      <c r="AB34" s="207"/>
    </row>
    <row r="35" spans="1:28" ht="15.75">
      <c r="A35" s="207"/>
      <c r="B35" s="110"/>
      <c r="C35" s="91">
        <f>SUM(C33,C34)</f>
        <v>350</v>
      </c>
      <c r="D35" s="91">
        <f>SUM(D33:D34)</f>
        <v>180.24</v>
      </c>
      <c r="E35" s="92">
        <f>SUM(C35-D35)</f>
        <v>169.76</v>
      </c>
      <c r="F35" s="98">
        <f>(C35/J35)</f>
        <v>0.06469201977727462</v>
      </c>
      <c r="G35" s="4"/>
      <c r="H35" s="280" t="s">
        <v>43</v>
      </c>
      <c r="I35" s="281"/>
      <c r="J35" s="32">
        <f>SUM(J9+J16+J23+J30+J33)</f>
        <v>5410.25</v>
      </c>
      <c r="K35" s="4"/>
      <c r="L35" s="180" t="str">
        <f>B34</f>
        <v>Restaurants</v>
      </c>
      <c r="M35" s="167">
        <f>C34</f>
        <v>0</v>
      </c>
      <c r="N35" s="48"/>
      <c r="O35" s="80" t="s">
        <v>132</v>
      </c>
      <c r="P35" s="106">
        <f>P34-N35</f>
        <v>114.99999999999997</v>
      </c>
      <c r="Q35" s="46"/>
      <c r="R35" s="78" t="s">
        <v>132</v>
      </c>
      <c r="S35" s="103">
        <f>S34-Q35</f>
        <v>189.8900000000001</v>
      </c>
      <c r="T35" s="43"/>
      <c r="U35" s="80" t="s">
        <v>132</v>
      </c>
      <c r="V35" s="106">
        <f>V34-T35</f>
        <v>560.95</v>
      </c>
      <c r="W35" s="46"/>
      <c r="X35" s="78" t="s">
        <v>132</v>
      </c>
      <c r="Y35" s="103">
        <f>Y34-W35</f>
        <v>1700</v>
      </c>
      <c r="Z35" s="215"/>
      <c r="AA35" s="324"/>
      <c r="AB35" s="207"/>
    </row>
    <row r="36" spans="1:28" ht="15.75">
      <c r="A36" s="207"/>
      <c r="B36" s="249" t="s">
        <v>76</v>
      </c>
      <c r="C36" s="250"/>
      <c r="D36" s="250"/>
      <c r="E36" s="251"/>
      <c r="F36" s="7" t="s">
        <v>48</v>
      </c>
      <c r="G36" s="3"/>
      <c r="H36" s="282"/>
      <c r="I36" s="283"/>
      <c r="J36" s="33"/>
      <c r="K36" s="4"/>
      <c r="L36" s="88"/>
      <c r="M36" s="143">
        <f>SUM(M34:M35)</f>
        <v>350</v>
      </c>
      <c r="N36" s="120">
        <f>SUM(N34:N35)</f>
        <v>50</v>
      </c>
      <c r="O36" s="173"/>
      <c r="P36" s="174"/>
      <c r="Q36" s="120">
        <f>SUM(Q34:Q35)</f>
        <v>100</v>
      </c>
      <c r="R36" s="173"/>
      <c r="S36" s="174"/>
      <c r="T36" s="120">
        <f>SUM(T34:T35)</f>
        <v>200</v>
      </c>
      <c r="U36" s="173"/>
      <c r="V36" s="174"/>
      <c r="W36" s="120">
        <f>SUM(W34:W35)</f>
        <v>0</v>
      </c>
      <c r="X36" s="173"/>
      <c r="Y36" s="174"/>
      <c r="Z36" s="215"/>
      <c r="AA36" s="324"/>
      <c r="AB36" s="207"/>
    </row>
    <row r="37" spans="1:28" ht="15.75">
      <c r="A37" s="207"/>
      <c r="B37" s="60" t="s">
        <v>19</v>
      </c>
      <c r="C37" s="59">
        <v>229.95</v>
      </c>
      <c r="D37" s="59"/>
      <c r="E37" s="95">
        <f aca="true" t="shared" si="15" ref="E37:E42">SUM(C37-D37)</f>
        <v>229.95</v>
      </c>
      <c r="F37" s="258"/>
      <c r="G37" s="3"/>
      <c r="H37" s="284" t="s">
        <v>45</v>
      </c>
      <c r="I37" s="285"/>
      <c r="J37" s="86">
        <f>J35-SUM(C6,C11,C21,C31,C35,C42,C47,C56,C76,C80,C95)</f>
        <v>0</v>
      </c>
      <c r="K37" s="3"/>
      <c r="L37" s="205" t="s">
        <v>134</v>
      </c>
      <c r="M37" s="205"/>
      <c r="N37" s="206"/>
      <c r="O37" s="206"/>
      <c r="P37" s="206"/>
      <c r="Q37" s="206"/>
      <c r="R37" s="206"/>
      <c r="S37" s="206"/>
      <c r="T37" s="206"/>
      <c r="U37" s="206"/>
      <c r="V37" s="206"/>
      <c r="W37" s="206"/>
      <c r="X37" s="206"/>
      <c r="Y37" s="206"/>
      <c r="Z37" s="207"/>
      <c r="AA37" s="207"/>
      <c r="AB37" s="207"/>
    </row>
    <row r="38" spans="1:28" ht="15">
      <c r="A38" s="207"/>
      <c r="B38" s="58" t="s">
        <v>171</v>
      </c>
      <c r="C38" s="59">
        <v>16</v>
      </c>
      <c r="D38" s="59">
        <v>16</v>
      </c>
      <c r="E38" s="95">
        <f t="shared" si="15"/>
        <v>0</v>
      </c>
      <c r="F38" s="262"/>
      <c r="G38" s="3"/>
      <c r="H38" s="278"/>
      <c r="I38" s="292"/>
      <c r="J38" s="208"/>
      <c r="K38" s="3"/>
      <c r="L38" s="180" t="str">
        <f aca="true" t="shared" si="16" ref="L38:M42">B37</f>
        <v>Car insurance</v>
      </c>
      <c r="M38" s="168">
        <f t="shared" si="16"/>
        <v>229.95</v>
      </c>
      <c r="N38" s="43"/>
      <c r="O38" s="72" t="s">
        <v>132</v>
      </c>
      <c r="P38" s="105">
        <f>P35-N38</f>
        <v>114.99999999999997</v>
      </c>
      <c r="Q38" s="46"/>
      <c r="R38" s="82" t="s">
        <v>132</v>
      </c>
      <c r="S38" s="103">
        <f>S35-Q38</f>
        <v>189.8900000000001</v>
      </c>
      <c r="T38" s="43">
        <v>329.95</v>
      </c>
      <c r="U38" s="72" t="s">
        <v>132</v>
      </c>
      <c r="V38" s="105">
        <f>V35-T38</f>
        <v>231.00000000000006</v>
      </c>
      <c r="W38" s="46"/>
      <c r="X38" s="82" t="s">
        <v>132</v>
      </c>
      <c r="Y38" s="105">
        <f>Y35-W38</f>
        <v>1700</v>
      </c>
      <c r="Z38" s="214">
        <f>SUM(N43:Y43)</f>
        <v>506.13</v>
      </c>
      <c r="AA38" s="323">
        <f>M43-Z38</f>
        <v>330.2700000000001</v>
      </c>
      <c r="AB38" s="207"/>
    </row>
    <row r="39" spans="1:28" ht="15.75">
      <c r="A39" s="207"/>
      <c r="B39" s="58" t="s">
        <v>173</v>
      </c>
      <c r="C39" s="59">
        <v>300</v>
      </c>
      <c r="D39" s="59">
        <v>34</v>
      </c>
      <c r="E39" s="95">
        <f t="shared" si="15"/>
        <v>266</v>
      </c>
      <c r="F39" s="262"/>
      <c r="G39" s="3"/>
      <c r="H39" s="286" t="s">
        <v>59</v>
      </c>
      <c r="I39" s="287"/>
      <c r="J39" s="288"/>
      <c r="K39" s="3"/>
      <c r="L39" s="180" t="str">
        <f t="shared" si="16"/>
        <v>Inspection </v>
      </c>
      <c r="M39" s="168">
        <f t="shared" si="16"/>
        <v>16</v>
      </c>
      <c r="N39" s="43"/>
      <c r="O39" s="72" t="s">
        <v>132</v>
      </c>
      <c r="P39" s="105">
        <f>P38-N39</f>
        <v>114.99999999999997</v>
      </c>
      <c r="Q39" s="46"/>
      <c r="R39" s="82" t="s">
        <v>132</v>
      </c>
      <c r="S39" s="103">
        <f>S38-Q39</f>
        <v>189.8900000000001</v>
      </c>
      <c r="T39" s="43">
        <v>16</v>
      </c>
      <c r="U39" s="72" t="s">
        <v>132</v>
      </c>
      <c r="V39" s="105">
        <f>V38-T39</f>
        <v>215.00000000000006</v>
      </c>
      <c r="W39" s="46"/>
      <c r="X39" s="82" t="s">
        <v>132</v>
      </c>
      <c r="Y39" s="103">
        <f>Y38-W39</f>
        <v>1700</v>
      </c>
      <c r="Z39" s="215"/>
      <c r="AA39" s="324"/>
      <c r="AB39" s="207"/>
    </row>
    <row r="40" spans="1:28" ht="15">
      <c r="A40" s="207"/>
      <c r="B40" s="58" t="s">
        <v>172</v>
      </c>
      <c r="C40" s="59">
        <v>290.45</v>
      </c>
      <c r="D40" s="59">
        <v>290.45</v>
      </c>
      <c r="E40" s="95">
        <f t="shared" si="15"/>
        <v>0</v>
      </c>
      <c r="F40" s="262"/>
      <c r="G40" s="3"/>
      <c r="H40" s="289"/>
      <c r="I40" s="290"/>
      <c r="J40" s="291"/>
      <c r="K40" s="3"/>
      <c r="L40" s="180" t="str">
        <f t="shared" si="16"/>
        <v>Gas &amp; Oil </v>
      </c>
      <c r="M40" s="168">
        <f t="shared" si="16"/>
        <v>300</v>
      </c>
      <c r="N40" s="42">
        <v>50</v>
      </c>
      <c r="O40" s="73" t="s">
        <v>132</v>
      </c>
      <c r="P40" s="105">
        <f>P39-N40</f>
        <v>64.99999999999997</v>
      </c>
      <c r="Q40" s="45">
        <v>85.18</v>
      </c>
      <c r="R40" s="81" t="s">
        <v>132</v>
      </c>
      <c r="S40" s="103">
        <f>S39-Q40</f>
        <v>104.7100000000001</v>
      </c>
      <c r="T40" s="42">
        <v>25</v>
      </c>
      <c r="U40" s="73" t="s">
        <v>132</v>
      </c>
      <c r="V40" s="105">
        <f>V39-T40</f>
        <v>190.00000000000006</v>
      </c>
      <c r="W40" s="45"/>
      <c r="X40" s="81" t="s">
        <v>132</v>
      </c>
      <c r="Y40" s="103">
        <f>Y39-W40</f>
        <v>1700</v>
      </c>
      <c r="Z40" s="215"/>
      <c r="AA40" s="324"/>
      <c r="AB40" s="207"/>
    </row>
    <row r="41" spans="1:28" ht="15">
      <c r="A41" s="207"/>
      <c r="B41" s="60" t="s">
        <v>21</v>
      </c>
      <c r="C41" s="59"/>
      <c r="D41" s="59"/>
      <c r="E41" s="95">
        <f t="shared" si="15"/>
        <v>0</v>
      </c>
      <c r="F41" s="262"/>
      <c r="G41" s="3"/>
      <c r="H41" s="289"/>
      <c r="I41" s="290"/>
      <c r="J41" s="291"/>
      <c r="K41" s="4"/>
      <c r="L41" s="180" t="str">
        <f t="shared" si="16"/>
        <v>License &amp; Taxes </v>
      </c>
      <c r="M41" s="168">
        <f t="shared" si="16"/>
        <v>290.45</v>
      </c>
      <c r="N41" s="43"/>
      <c r="O41" s="72" t="s">
        <v>132</v>
      </c>
      <c r="P41" s="105">
        <f>P40-N41</f>
        <v>64.99999999999997</v>
      </c>
      <c r="Q41" s="46"/>
      <c r="R41" s="82" t="s">
        <v>132</v>
      </c>
      <c r="S41" s="103">
        <f>S40-Q41</f>
        <v>104.7100000000001</v>
      </c>
      <c r="T41" s="43"/>
      <c r="U41" s="72" t="s">
        <v>132</v>
      </c>
      <c r="V41" s="105">
        <f>V40-T41</f>
        <v>190.00000000000006</v>
      </c>
      <c r="W41" s="46"/>
      <c r="X41" s="82" t="s">
        <v>132</v>
      </c>
      <c r="Y41" s="103">
        <f>Y40-W41</f>
        <v>1700</v>
      </c>
      <c r="Z41" s="215"/>
      <c r="AA41" s="324"/>
      <c r="AB41" s="207"/>
    </row>
    <row r="42" spans="1:28" ht="15">
      <c r="A42" s="207"/>
      <c r="B42" s="110"/>
      <c r="C42" s="91">
        <f>SUM(C37,C38,C39,C40,C41)</f>
        <v>836.4000000000001</v>
      </c>
      <c r="D42" s="91">
        <f>SUM(D37:D41)</f>
        <v>340.45</v>
      </c>
      <c r="E42" s="92">
        <f t="shared" si="15"/>
        <v>495.9500000000001</v>
      </c>
      <c r="F42" s="98">
        <f>(C42/J35)</f>
        <v>0.15459544383346427</v>
      </c>
      <c r="G42" s="4"/>
      <c r="H42" s="289"/>
      <c r="I42" s="291"/>
      <c r="J42" s="291"/>
      <c r="K42" s="3"/>
      <c r="L42" s="180" t="str">
        <f t="shared" si="16"/>
        <v>Repairs &amp; Tires</v>
      </c>
      <c r="M42" s="168">
        <f t="shared" si="16"/>
        <v>0</v>
      </c>
      <c r="N42" s="42"/>
      <c r="O42" s="74" t="s">
        <v>132</v>
      </c>
      <c r="P42" s="105">
        <f>P41-N42</f>
        <v>64.99999999999997</v>
      </c>
      <c r="Q42" s="45"/>
      <c r="R42" s="83" t="s">
        <v>132</v>
      </c>
      <c r="S42" s="103">
        <f>S41-Q42</f>
        <v>104.7100000000001</v>
      </c>
      <c r="T42" s="42"/>
      <c r="U42" s="74" t="s">
        <v>132</v>
      </c>
      <c r="V42" s="105">
        <f>V41-T42</f>
        <v>190.00000000000006</v>
      </c>
      <c r="W42" s="45"/>
      <c r="X42" s="83" t="s">
        <v>132</v>
      </c>
      <c r="Y42" s="103">
        <f>Y41-W42</f>
        <v>1700</v>
      </c>
      <c r="Z42" s="215"/>
      <c r="AA42" s="324"/>
      <c r="AB42" s="207"/>
    </row>
    <row r="43" spans="1:28" ht="15.75">
      <c r="A43" s="207"/>
      <c r="B43" s="249" t="s">
        <v>77</v>
      </c>
      <c r="C43" s="250"/>
      <c r="D43" s="250"/>
      <c r="E43" s="251"/>
      <c r="F43" s="7" t="s">
        <v>51</v>
      </c>
      <c r="G43" s="3"/>
      <c r="H43" s="289"/>
      <c r="I43" s="291"/>
      <c r="J43" s="291"/>
      <c r="K43" s="3"/>
      <c r="L43" s="88"/>
      <c r="M43" s="143">
        <f>SUM(M38:M42)</f>
        <v>836.4000000000001</v>
      </c>
      <c r="N43" s="120">
        <f>SUM(N38:N42)</f>
        <v>50</v>
      </c>
      <c r="O43" s="173"/>
      <c r="P43" s="174"/>
      <c r="Q43" s="120">
        <f>SUM(Q38:Q42)</f>
        <v>85.18</v>
      </c>
      <c r="R43" s="173"/>
      <c r="S43" s="174"/>
      <c r="T43" s="120">
        <f>SUM(T38:T42)</f>
        <v>370.95</v>
      </c>
      <c r="U43" s="173"/>
      <c r="V43" s="174"/>
      <c r="W43" s="120">
        <f>SUM(W38:W42)</f>
        <v>0</v>
      </c>
      <c r="X43" s="173"/>
      <c r="Y43" s="174"/>
      <c r="Z43" s="215"/>
      <c r="AA43" s="324"/>
      <c r="AB43" s="207"/>
    </row>
    <row r="44" spans="1:28" ht="15.75">
      <c r="A44" s="207"/>
      <c r="B44" s="60" t="s">
        <v>23</v>
      </c>
      <c r="C44" s="59">
        <v>25</v>
      </c>
      <c r="D44" s="59"/>
      <c r="E44" s="95">
        <f>SUM(C44-D44)</f>
        <v>25</v>
      </c>
      <c r="F44" s="258"/>
      <c r="G44" s="3"/>
      <c r="H44" s="289"/>
      <c r="I44" s="291"/>
      <c r="J44" s="291"/>
      <c r="K44" s="3"/>
      <c r="L44" s="205" t="s">
        <v>22</v>
      </c>
      <c r="M44" s="205"/>
      <c r="N44" s="322"/>
      <c r="O44" s="322"/>
      <c r="P44" s="322"/>
      <c r="Q44" s="322"/>
      <c r="R44" s="322"/>
      <c r="S44" s="322"/>
      <c r="T44" s="322"/>
      <c r="U44" s="322"/>
      <c r="V44" s="322"/>
      <c r="W44" s="322"/>
      <c r="X44" s="322"/>
      <c r="Y44" s="322"/>
      <c r="Z44" s="207"/>
      <c r="AA44" s="207"/>
      <c r="AB44" s="207"/>
    </row>
    <row r="45" spans="1:28" ht="15">
      <c r="A45" s="207"/>
      <c r="B45" s="60" t="s">
        <v>24</v>
      </c>
      <c r="C45" s="59">
        <v>25</v>
      </c>
      <c r="D45" s="59"/>
      <c r="E45" s="95">
        <f>SUM(C45-D45)</f>
        <v>25</v>
      </c>
      <c r="F45" s="262"/>
      <c r="G45" s="3"/>
      <c r="H45" s="289"/>
      <c r="I45" s="291"/>
      <c r="J45" s="291"/>
      <c r="K45" s="3"/>
      <c r="L45" s="180" t="str">
        <f aca="true" t="shared" si="17" ref="L45:M47">B44</f>
        <v>Adults</v>
      </c>
      <c r="M45" s="168">
        <f t="shared" si="17"/>
        <v>25</v>
      </c>
      <c r="N45" s="43"/>
      <c r="O45" s="72" t="s">
        <v>132</v>
      </c>
      <c r="P45" s="105">
        <f>P42-N45</f>
        <v>64.99999999999997</v>
      </c>
      <c r="Q45" s="46"/>
      <c r="R45" s="82" t="s">
        <v>132</v>
      </c>
      <c r="S45" s="103">
        <f>S42-Q45</f>
        <v>104.7100000000001</v>
      </c>
      <c r="T45" s="43">
        <v>25</v>
      </c>
      <c r="U45" s="72" t="s">
        <v>132</v>
      </c>
      <c r="V45" s="105">
        <f>V42-T45</f>
        <v>165.00000000000006</v>
      </c>
      <c r="W45" s="46"/>
      <c r="X45" s="82" t="s">
        <v>132</v>
      </c>
      <c r="Y45" s="105">
        <f>Y42-W45</f>
        <v>1700</v>
      </c>
      <c r="Z45" s="214">
        <f>SUM(N48:Y48)</f>
        <v>100</v>
      </c>
      <c r="AA45" s="323">
        <f>M48-Z45</f>
        <v>0</v>
      </c>
      <c r="AB45" s="207"/>
    </row>
    <row r="46" spans="1:28" ht="15">
      <c r="A46" s="207"/>
      <c r="B46" s="58" t="s">
        <v>174</v>
      </c>
      <c r="C46" s="59">
        <v>50</v>
      </c>
      <c r="D46" s="59"/>
      <c r="E46" s="95">
        <f>SUM(C46-D46)</f>
        <v>50</v>
      </c>
      <c r="F46" s="262"/>
      <c r="G46" s="3"/>
      <c r="H46" s="289"/>
      <c r="I46" s="291"/>
      <c r="J46" s="291"/>
      <c r="K46" s="3"/>
      <c r="L46" s="180" t="str">
        <f t="shared" si="17"/>
        <v>Children</v>
      </c>
      <c r="M46" s="168">
        <f t="shared" si="17"/>
        <v>25</v>
      </c>
      <c r="N46" s="43">
        <v>25</v>
      </c>
      <c r="O46" s="72" t="s">
        <v>132</v>
      </c>
      <c r="P46" s="105">
        <f>P45-N46</f>
        <v>39.99999999999997</v>
      </c>
      <c r="Q46" s="46"/>
      <c r="R46" s="82" t="s">
        <v>132</v>
      </c>
      <c r="S46" s="103">
        <f>S45-Q46</f>
        <v>104.7100000000001</v>
      </c>
      <c r="T46" s="43"/>
      <c r="U46" s="72" t="s">
        <v>132</v>
      </c>
      <c r="V46" s="105">
        <f>V45-T46</f>
        <v>165.00000000000006</v>
      </c>
      <c r="W46" s="46"/>
      <c r="X46" s="82" t="s">
        <v>132</v>
      </c>
      <c r="Y46" s="103">
        <f>Y45-W46</f>
        <v>1700</v>
      </c>
      <c r="Z46" s="215"/>
      <c r="AA46" s="324"/>
      <c r="AB46" s="207"/>
    </row>
    <row r="47" spans="1:28" ht="15">
      <c r="A47" s="207"/>
      <c r="B47" s="110"/>
      <c r="C47" s="91">
        <f>SUM(C44:C45,C46)</f>
        <v>100</v>
      </c>
      <c r="D47" s="91">
        <f>SUM(D44:D46)</f>
        <v>0</v>
      </c>
      <c r="E47" s="92">
        <f>SUM(C47-D47)</f>
        <v>100</v>
      </c>
      <c r="F47" s="98">
        <f>(C47/J35)</f>
        <v>0.018483434222078463</v>
      </c>
      <c r="G47" s="4"/>
      <c r="H47" s="227"/>
      <c r="I47" s="208"/>
      <c r="J47" s="208"/>
      <c r="K47" s="3"/>
      <c r="L47" s="180" t="str">
        <f t="shared" si="17"/>
        <v>Cleaning/Laundry </v>
      </c>
      <c r="M47" s="168">
        <f t="shared" si="17"/>
        <v>50</v>
      </c>
      <c r="N47" s="42"/>
      <c r="O47" s="74" t="s">
        <v>132</v>
      </c>
      <c r="P47" s="105">
        <f>P46-N47</f>
        <v>39.99999999999997</v>
      </c>
      <c r="Q47" s="45"/>
      <c r="R47" s="83" t="s">
        <v>132</v>
      </c>
      <c r="S47" s="103">
        <f>S46-Q47</f>
        <v>104.7100000000001</v>
      </c>
      <c r="T47" s="42">
        <v>50</v>
      </c>
      <c r="U47" s="74" t="s">
        <v>132</v>
      </c>
      <c r="V47" s="105">
        <f>V46-T47</f>
        <v>115.00000000000006</v>
      </c>
      <c r="W47" s="45"/>
      <c r="X47" s="83" t="s">
        <v>132</v>
      </c>
      <c r="Y47" s="103">
        <f>Y46-W47</f>
        <v>1700</v>
      </c>
      <c r="Z47" s="215"/>
      <c r="AA47" s="324"/>
      <c r="AB47" s="207"/>
    </row>
    <row r="48" spans="1:28" ht="15.75">
      <c r="A48" s="207"/>
      <c r="B48" s="249" t="s">
        <v>25</v>
      </c>
      <c r="C48" s="250"/>
      <c r="D48" s="250"/>
      <c r="E48" s="251"/>
      <c r="F48" s="7" t="s">
        <v>47</v>
      </c>
      <c r="G48" s="3"/>
      <c r="H48" s="53" t="s">
        <v>52</v>
      </c>
      <c r="I48" s="141" t="s">
        <v>139</v>
      </c>
      <c r="J48" s="53" t="s">
        <v>58</v>
      </c>
      <c r="K48" s="3"/>
      <c r="L48" s="88">
        <f>C47</f>
        <v>100</v>
      </c>
      <c r="M48" s="143">
        <f>SUM(M45:M47)</f>
        <v>100</v>
      </c>
      <c r="N48" s="120">
        <f>SUM(N45:N47)</f>
        <v>25</v>
      </c>
      <c r="O48" s="173"/>
      <c r="P48" s="174"/>
      <c r="Q48" s="120">
        <f>SUM(Q45:Q47)</f>
        <v>0</v>
      </c>
      <c r="R48" s="173"/>
      <c r="S48" s="174"/>
      <c r="T48" s="120">
        <f>SUM(T45:T47)</f>
        <v>75</v>
      </c>
      <c r="U48" s="173"/>
      <c r="V48" s="174"/>
      <c r="W48" s="120">
        <f>SUM(W45:W47)</f>
        <v>0</v>
      </c>
      <c r="X48" s="173"/>
      <c r="Y48" s="174"/>
      <c r="Z48" s="215"/>
      <c r="AA48" s="324"/>
      <c r="AB48" s="207"/>
    </row>
    <row r="49" spans="1:28" ht="15.75">
      <c r="A49" s="207"/>
      <c r="B49" s="58" t="s">
        <v>175</v>
      </c>
      <c r="C49" s="59">
        <v>325.45</v>
      </c>
      <c r="D49" s="59">
        <v>325.45</v>
      </c>
      <c r="E49" s="95">
        <f aca="true" t="shared" si="18" ref="E49:E56">SUM(C49-D49)</f>
        <v>0</v>
      </c>
      <c r="F49" s="258"/>
      <c r="G49" s="3"/>
      <c r="H49" s="38"/>
      <c r="I49" s="54"/>
      <c r="J49" s="55"/>
      <c r="K49" s="3"/>
      <c r="L49" s="205" t="s">
        <v>25</v>
      </c>
      <c r="M49" s="205"/>
      <c r="N49" s="206"/>
      <c r="O49" s="206"/>
      <c r="P49" s="206"/>
      <c r="Q49" s="206"/>
      <c r="R49" s="206"/>
      <c r="S49" s="206"/>
      <c r="T49" s="206"/>
      <c r="U49" s="206"/>
      <c r="V49" s="206"/>
      <c r="W49" s="206"/>
      <c r="X49" s="206"/>
      <c r="Y49" s="206"/>
      <c r="Z49" s="207"/>
      <c r="AA49" s="208"/>
      <c r="AB49" s="207"/>
    </row>
    <row r="50" spans="1:28" ht="15">
      <c r="A50" s="207"/>
      <c r="B50" s="60" t="s">
        <v>27</v>
      </c>
      <c r="C50" s="59"/>
      <c r="D50" s="59"/>
      <c r="E50" s="95">
        <f t="shared" si="18"/>
        <v>0</v>
      </c>
      <c r="F50" s="262"/>
      <c r="G50" s="3"/>
      <c r="H50" s="56"/>
      <c r="I50" s="54"/>
      <c r="J50" s="57"/>
      <c r="K50" s="3"/>
      <c r="L50" s="180" t="str">
        <f>B49</f>
        <v>Dentist </v>
      </c>
      <c r="M50" s="165">
        <f>C49</f>
        <v>325.45</v>
      </c>
      <c r="N50" s="43"/>
      <c r="O50" s="72" t="s">
        <v>132</v>
      </c>
      <c r="P50" s="105">
        <f>P47-N50</f>
        <v>39.99999999999997</v>
      </c>
      <c r="Q50" s="43"/>
      <c r="R50" s="82" t="s">
        <v>132</v>
      </c>
      <c r="S50" s="105">
        <f>S47-Q50</f>
        <v>104.7100000000001</v>
      </c>
      <c r="T50" s="46"/>
      <c r="U50" s="72" t="s">
        <v>132</v>
      </c>
      <c r="V50" s="105">
        <f>V47-T50</f>
        <v>115.00000000000006</v>
      </c>
      <c r="W50" s="43"/>
      <c r="X50" s="82" t="s">
        <v>132</v>
      </c>
      <c r="Y50" s="105">
        <f>Y47-W50</f>
        <v>1700</v>
      </c>
      <c r="Z50" s="214">
        <f>SUM(N58:Y58)</f>
        <v>95</v>
      </c>
      <c r="AA50" s="323">
        <f>M58-Z50</f>
        <v>325.45</v>
      </c>
      <c r="AB50" s="207"/>
    </row>
    <row r="51" spans="1:28" ht="15">
      <c r="A51" s="207"/>
      <c r="B51" s="60" t="s">
        <v>28</v>
      </c>
      <c r="C51" s="59"/>
      <c r="D51" s="59"/>
      <c r="E51" s="95">
        <f t="shared" si="18"/>
        <v>0</v>
      </c>
      <c r="F51" s="262"/>
      <c r="G51" s="3"/>
      <c r="H51" s="56"/>
      <c r="I51" s="54"/>
      <c r="J51" s="57"/>
      <c r="K51" s="3"/>
      <c r="L51" s="180" t="str">
        <f aca="true" t="shared" si="19" ref="L51:L56">B50</f>
        <v>Disability Insurance</v>
      </c>
      <c r="M51" s="165">
        <f aca="true" t="shared" si="20" ref="M51:M56">C50</f>
        <v>0</v>
      </c>
      <c r="N51" s="43"/>
      <c r="O51" s="72" t="s">
        <v>132</v>
      </c>
      <c r="P51" s="105">
        <f>P50-N51</f>
        <v>39.99999999999997</v>
      </c>
      <c r="Q51" s="43"/>
      <c r="R51" s="82" t="s">
        <v>132</v>
      </c>
      <c r="S51" s="105">
        <f>S50-Q51</f>
        <v>104.7100000000001</v>
      </c>
      <c r="T51" s="46"/>
      <c r="U51" s="72" t="s">
        <v>132</v>
      </c>
      <c r="V51" s="105">
        <f>V50-T51</f>
        <v>115.00000000000006</v>
      </c>
      <c r="W51" s="43"/>
      <c r="X51" s="82" t="s">
        <v>132</v>
      </c>
      <c r="Y51" s="103">
        <f>Y50-W51</f>
        <v>1700</v>
      </c>
      <c r="Z51" s="215"/>
      <c r="AA51" s="324"/>
      <c r="AB51" s="207"/>
    </row>
    <row r="52" spans="1:28" ht="15">
      <c r="A52" s="207"/>
      <c r="B52" s="58" t="s">
        <v>178</v>
      </c>
      <c r="C52" s="59">
        <v>80</v>
      </c>
      <c r="D52" s="59"/>
      <c r="E52" s="95">
        <f t="shared" si="18"/>
        <v>80</v>
      </c>
      <c r="F52" s="262"/>
      <c r="G52" s="3"/>
      <c r="H52" s="56"/>
      <c r="I52" s="54"/>
      <c r="J52" s="57"/>
      <c r="K52" s="3"/>
      <c r="L52" s="180" t="str">
        <f t="shared" si="19"/>
        <v>Doctor Bills</v>
      </c>
      <c r="M52" s="165">
        <f t="shared" si="20"/>
        <v>0</v>
      </c>
      <c r="N52" s="42"/>
      <c r="O52" s="73" t="s">
        <v>132</v>
      </c>
      <c r="P52" s="105">
        <f aca="true" t="shared" si="21" ref="P52:P57">P51-N52</f>
        <v>39.99999999999997</v>
      </c>
      <c r="Q52" s="42"/>
      <c r="R52" s="81" t="s">
        <v>132</v>
      </c>
      <c r="S52" s="105">
        <f aca="true" t="shared" si="22" ref="S52:S57">S51-Q52</f>
        <v>104.7100000000001</v>
      </c>
      <c r="T52" s="45"/>
      <c r="U52" s="73" t="s">
        <v>132</v>
      </c>
      <c r="V52" s="105">
        <f aca="true" t="shared" si="23" ref="V52:V57">V51-T52</f>
        <v>115.00000000000006</v>
      </c>
      <c r="W52" s="42"/>
      <c r="X52" s="81" t="s">
        <v>132</v>
      </c>
      <c r="Y52" s="103">
        <f aca="true" t="shared" si="24" ref="Y52:Y57">Y51-W52</f>
        <v>1700</v>
      </c>
      <c r="Z52" s="215"/>
      <c r="AA52" s="324"/>
      <c r="AB52" s="207"/>
    </row>
    <row r="53" spans="1:28" ht="15">
      <c r="A53" s="207"/>
      <c r="B53" s="60" t="s">
        <v>29</v>
      </c>
      <c r="C53" s="59"/>
      <c r="D53" s="59"/>
      <c r="E53" s="95">
        <f t="shared" si="18"/>
        <v>0</v>
      </c>
      <c r="F53" s="262"/>
      <c r="G53" s="3"/>
      <c r="H53" s="56"/>
      <c r="I53" s="54"/>
      <c r="J53" s="57"/>
      <c r="K53" s="3"/>
      <c r="L53" s="180" t="str">
        <f t="shared" si="19"/>
        <v>Prescription Drugs </v>
      </c>
      <c r="M53" s="165">
        <f t="shared" si="20"/>
        <v>80</v>
      </c>
      <c r="N53" s="43"/>
      <c r="O53" s="72" t="s">
        <v>132</v>
      </c>
      <c r="P53" s="105">
        <f t="shared" si="21"/>
        <v>39.99999999999997</v>
      </c>
      <c r="Q53" s="43"/>
      <c r="R53" s="82" t="s">
        <v>132</v>
      </c>
      <c r="S53" s="105">
        <f t="shared" si="22"/>
        <v>104.7100000000001</v>
      </c>
      <c r="T53" s="46">
        <v>80</v>
      </c>
      <c r="U53" s="72" t="s">
        <v>132</v>
      </c>
      <c r="V53" s="105">
        <f t="shared" si="23"/>
        <v>35.00000000000006</v>
      </c>
      <c r="W53" s="43"/>
      <c r="X53" s="82" t="s">
        <v>132</v>
      </c>
      <c r="Y53" s="103">
        <f t="shared" si="24"/>
        <v>1700</v>
      </c>
      <c r="Z53" s="215"/>
      <c r="AA53" s="324"/>
      <c r="AB53" s="207"/>
    </row>
    <row r="54" spans="1:28" ht="15">
      <c r="A54" s="207"/>
      <c r="B54" s="58" t="s">
        <v>30</v>
      </c>
      <c r="C54" s="59">
        <v>15</v>
      </c>
      <c r="D54" s="59"/>
      <c r="E54" s="95">
        <f t="shared" si="18"/>
        <v>15</v>
      </c>
      <c r="F54" s="262"/>
      <c r="G54" s="3"/>
      <c r="H54" s="56"/>
      <c r="I54" s="54"/>
      <c r="J54" s="57"/>
      <c r="K54" s="3"/>
      <c r="L54" s="180" t="str">
        <f t="shared" si="19"/>
        <v>Health Insurance</v>
      </c>
      <c r="M54" s="165">
        <f t="shared" si="20"/>
        <v>0</v>
      </c>
      <c r="N54" s="42"/>
      <c r="O54" s="73" t="s">
        <v>132</v>
      </c>
      <c r="P54" s="105">
        <f t="shared" si="21"/>
        <v>39.99999999999997</v>
      </c>
      <c r="Q54" s="42"/>
      <c r="R54" s="81" t="s">
        <v>132</v>
      </c>
      <c r="S54" s="105">
        <f t="shared" si="22"/>
        <v>104.7100000000001</v>
      </c>
      <c r="T54" s="45"/>
      <c r="U54" s="73" t="s">
        <v>132</v>
      </c>
      <c r="V54" s="105">
        <f t="shared" si="23"/>
        <v>35.00000000000006</v>
      </c>
      <c r="W54" s="42"/>
      <c r="X54" s="81" t="s">
        <v>132</v>
      </c>
      <c r="Y54" s="103">
        <f t="shared" si="24"/>
        <v>1700</v>
      </c>
      <c r="Z54" s="215"/>
      <c r="AA54" s="324"/>
      <c r="AB54" s="207"/>
    </row>
    <row r="55" spans="1:28" ht="15">
      <c r="A55" s="207"/>
      <c r="B55" s="60" t="s">
        <v>31</v>
      </c>
      <c r="C55" s="59"/>
      <c r="D55" s="59"/>
      <c r="E55" s="95">
        <f>SUM(C55-D55)</f>
        <v>0</v>
      </c>
      <c r="F55" s="262"/>
      <c r="G55" s="3"/>
      <c r="H55" s="56"/>
      <c r="I55" s="54"/>
      <c r="J55" s="57"/>
      <c r="K55" s="3"/>
      <c r="L55" s="180" t="str">
        <f t="shared" si="19"/>
        <v>Co-pays</v>
      </c>
      <c r="M55" s="165">
        <f t="shared" si="20"/>
        <v>15</v>
      </c>
      <c r="N55" s="43"/>
      <c r="O55" s="72" t="s">
        <v>132</v>
      </c>
      <c r="P55" s="105">
        <f t="shared" si="21"/>
        <v>39.99999999999997</v>
      </c>
      <c r="Q55" s="43"/>
      <c r="R55" s="82" t="s">
        <v>132</v>
      </c>
      <c r="S55" s="105">
        <f t="shared" si="22"/>
        <v>104.7100000000001</v>
      </c>
      <c r="T55" s="46">
        <v>15</v>
      </c>
      <c r="U55" s="72" t="s">
        <v>132</v>
      </c>
      <c r="V55" s="105">
        <f t="shared" si="23"/>
        <v>20.000000000000057</v>
      </c>
      <c r="W55" s="43"/>
      <c r="X55" s="82" t="s">
        <v>132</v>
      </c>
      <c r="Y55" s="103">
        <f t="shared" si="24"/>
        <v>1700</v>
      </c>
      <c r="Z55" s="215"/>
      <c r="AA55" s="324"/>
      <c r="AB55" s="207"/>
    </row>
    <row r="56" spans="1:28" ht="15">
      <c r="A56" s="207"/>
      <c r="B56" s="110"/>
      <c r="C56" s="91">
        <f>SUM(C49,C50,C51,C52,C53,C54,C55)</f>
        <v>420.45</v>
      </c>
      <c r="D56" s="91">
        <f>SUM(D49:D55)</f>
        <v>325.45</v>
      </c>
      <c r="E56" s="92">
        <f t="shared" si="18"/>
        <v>95</v>
      </c>
      <c r="F56" s="98">
        <f>(C56/J35)</f>
        <v>0.07771359918672889</v>
      </c>
      <c r="G56" s="4"/>
      <c r="H56" s="56"/>
      <c r="I56" s="54"/>
      <c r="J56" s="57"/>
      <c r="K56" s="4"/>
      <c r="L56" s="180" t="str">
        <f t="shared" si="19"/>
        <v>Optometrist</v>
      </c>
      <c r="M56" s="165">
        <f t="shared" si="20"/>
        <v>0</v>
      </c>
      <c r="N56" s="42"/>
      <c r="O56" s="73" t="s">
        <v>132</v>
      </c>
      <c r="P56" s="105">
        <f t="shared" si="21"/>
        <v>39.99999999999997</v>
      </c>
      <c r="Q56" s="42"/>
      <c r="R56" s="81" t="s">
        <v>132</v>
      </c>
      <c r="S56" s="105">
        <f t="shared" si="22"/>
        <v>104.7100000000001</v>
      </c>
      <c r="T56" s="45"/>
      <c r="U56" s="73" t="s">
        <v>132</v>
      </c>
      <c r="V56" s="105">
        <f t="shared" si="23"/>
        <v>20.000000000000057</v>
      </c>
      <c r="W56" s="42"/>
      <c r="X56" s="81" t="s">
        <v>132</v>
      </c>
      <c r="Y56" s="103">
        <f t="shared" si="24"/>
        <v>1700</v>
      </c>
      <c r="Z56" s="215"/>
      <c r="AA56" s="324"/>
      <c r="AB56" s="207"/>
    </row>
    <row r="57" spans="1:28" ht="15.75">
      <c r="A57" s="207"/>
      <c r="B57" s="249" t="s">
        <v>78</v>
      </c>
      <c r="C57" s="250"/>
      <c r="D57" s="250"/>
      <c r="E57" s="251"/>
      <c r="F57" s="10" t="s">
        <v>47</v>
      </c>
      <c r="G57" s="3"/>
      <c r="H57" s="56"/>
      <c r="I57" s="54"/>
      <c r="J57" s="57"/>
      <c r="K57" s="3"/>
      <c r="L57" s="181"/>
      <c r="M57" s="169"/>
      <c r="N57" s="43"/>
      <c r="O57" s="72" t="s">
        <v>132</v>
      </c>
      <c r="P57" s="105">
        <f t="shared" si="21"/>
        <v>39.99999999999997</v>
      </c>
      <c r="Q57" s="43"/>
      <c r="R57" s="82" t="s">
        <v>132</v>
      </c>
      <c r="S57" s="105">
        <f t="shared" si="22"/>
        <v>104.7100000000001</v>
      </c>
      <c r="T57" s="46"/>
      <c r="U57" s="72" t="s">
        <v>132</v>
      </c>
      <c r="V57" s="105">
        <f t="shared" si="23"/>
        <v>20.000000000000057</v>
      </c>
      <c r="W57" s="43"/>
      <c r="X57" s="82" t="s">
        <v>132</v>
      </c>
      <c r="Y57" s="103">
        <f t="shared" si="24"/>
        <v>1700</v>
      </c>
      <c r="Z57" s="215"/>
      <c r="AA57" s="324"/>
      <c r="AB57" s="207"/>
    </row>
    <row r="58" spans="1:28" ht="12.75">
      <c r="A58" s="207"/>
      <c r="B58" s="58" t="s">
        <v>176</v>
      </c>
      <c r="C58" s="59"/>
      <c r="D58" s="59"/>
      <c r="E58" s="97">
        <f aca="true" t="shared" si="25" ref="E58:E76">SUM(C58-D58)</f>
        <v>0</v>
      </c>
      <c r="F58" s="258"/>
      <c r="G58" s="3"/>
      <c r="H58" s="56"/>
      <c r="I58" s="54"/>
      <c r="J58" s="57"/>
      <c r="K58" s="3"/>
      <c r="L58" s="88"/>
      <c r="M58" s="89">
        <f>SUM(M50:M56)</f>
        <v>420.45</v>
      </c>
      <c r="N58" s="120">
        <f>SUM(N50:N57)</f>
        <v>0</v>
      </c>
      <c r="O58" s="173"/>
      <c r="P58" s="174"/>
      <c r="Q58" s="120">
        <f>SUM(Q50:Q57)</f>
        <v>0</v>
      </c>
      <c r="R58" s="173"/>
      <c r="S58" s="174"/>
      <c r="T58" s="120">
        <f>SUM(T50:T57)</f>
        <v>95</v>
      </c>
      <c r="U58" s="173"/>
      <c r="V58" s="174"/>
      <c r="W58" s="120">
        <f>SUM(W50:W57)</f>
        <v>0</v>
      </c>
      <c r="X58" s="173"/>
      <c r="Y58" s="174"/>
      <c r="Z58" s="215"/>
      <c r="AA58" s="324"/>
      <c r="AB58" s="207"/>
    </row>
    <row r="59" spans="1:28" ht="15.75">
      <c r="A59" s="207"/>
      <c r="B59" s="61" t="s">
        <v>202</v>
      </c>
      <c r="C59" s="62">
        <v>30</v>
      </c>
      <c r="D59" s="62">
        <v>30</v>
      </c>
      <c r="E59" s="95">
        <f t="shared" si="25"/>
        <v>0</v>
      </c>
      <c r="F59" s="262"/>
      <c r="G59" s="3"/>
      <c r="H59" s="56"/>
      <c r="I59" s="54"/>
      <c r="J59" s="57"/>
      <c r="K59" s="3"/>
      <c r="L59" s="205" t="s">
        <v>135</v>
      </c>
      <c r="M59" s="205"/>
      <c r="N59" s="322"/>
      <c r="O59" s="322"/>
      <c r="P59" s="322"/>
      <c r="Q59" s="322"/>
      <c r="R59" s="322"/>
      <c r="S59" s="322"/>
      <c r="T59" s="322"/>
      <c r="U59" s="322"/>
      <c r="V59" s="322"/>
      <c r="W59" s="322"/>
      <c r="X59" s="322"/>
      <c r="Y59" s="322"/>
      <c r="Z59" s="207"/>
      <c r="AA59" s="208"/>
      <c r="AB59" s="207"/>
    </row>
    <row r="60" spans="1:28" ht="15">
      <c r="A60" s="207"/>
      <c r="B60" s="58" t="s">
        <v>215</v>
      </c>
      <c r="C60" s="59">
        <v>30</v>
      </c>
      <c r="D60" s="59">
        <v>30</v>
      </c>
      <c r="E60" s="95">
        <f t="shared" si="25"/>
        <v>0</v>
      </c>
      <c r="F60" s="262"/>
      <c r="G60" s="3"/>
      <c r="H60" s="56"/>
      <c r="I60" s="54"/>
      <c r="J60" s="57"/>
      <c r="K60" s="3"/>
      <c r="L60" s="180" t="str">
        <f>B58</f>
        <v>Snap Fitness </v>
      </c>
      <c r="M60" s="165">
        <f>C58</f>
        <v>0</v>
      </c>
      <c r="N60" s="43"/>
      <c r="O60" s="72" t="s">
        <v>132</v>
      </c>
      <c r="P60" s="105">
        <f>P57-N60</f>
        <v>39.99999999999997</v>
      </c>
      <c r="Q60" s="46"/>
      <c r="R60" s="82" t="s">
        <v>132</v>
      </c>
      <c r="S60" s="103">
        <f>S57-Q60</f>
        <v>104.7100000000001</v>
      </c>
      <c r="T60" s="43"/>
      <c r="U60" s="72" t="s">
        <v>132</v>
      </c>
      <c r="V60" s="105">
        <f>V57-T60</f>
        <v>20.000000000000057</v>
      </c>
      <c r="W60" s="46"/>
      <c r="X60" s="82" t="s">
        <v>132</v>
      </c>
      <c r="Y60" s="105">
        <f>Y57-W60</f>
        <v>1700</v>
      </c>
      <c r="Z60" s="214">
        <f>SUM(N78:Y78)</f>
        <v>60</v>
      </c>
      <c r="AA60" s="323">
        <f>M78-Z60</f>
        <v>647.95</v>
      </c>
      <c r="AB60" s="207"/>
    </row>
    <row r="61" spans="1:28" ht="15">
      <c r="A61" s="207"/>
      <c r="B61" s="58" t="s">
        <v>120</v>
      </c>
      <c r="C61" s="59">
        <v>19.95</v>
      </c>
      <c r="D61" s="59">
        <v>19.95</v>
      </c>
      <c r="E61" s="95">
        <f t="shared" si="25"/>
        <v>0</v>
      </c>
      <c r="F61" s="262"/>
      <c r="G61" s="3"/>
      <c r="H61" s="56"/>
      <c r="I61" s="54"/>
      <c r="J61" s="57"/>
      <c r="K61" s="3"/>
      <c r="L61" s="180" t="str">
        <f aca="true" t="shared" si="26" ref="L61:L77">B59</f>
        <v>BLOW $$ Husband</v>
      </c>
      <c r="M61" s="165">
        <f aca="true" t="shared" si="27" ref="M61:M77">C59</f>
        <v>30</v>
      </c>
      <c r="N61" s="43"/>
      <c r="O61" s="72" t="s">
        <v>132</v>
      </c>
      <c r="P61" s="105">
        <f>P60-N61</f>
        <v>39.99999999999997</v>
      </c>
      <c r="Q61" s="46"/>
      <c r="R61" s="82" t="s">
        <v>132</v>
      </c>
      <c r="S61" s="103">
        <f>S60-Q61</f>
        <v>104.7100000000001</v>
      </c>
      <c r="T61" s="43"/>
      <c r="U61" s="72" t="s">
        <v>132</v>
      </c>
      <c r="V61" s="105">
        <f>V60-T61</f>
        <v>20.000000000000057</v>
      </c>
      <c r="W61" s="46"/>
      <c r="X61" s="82" t="s">
        <v>132</v>
      </c>
      <c r="Y61" s="103">
        <f>Y60-W61</f>
        <v>1700</v>
      </c>
      <c r="Z61" s="215"/>
      <c r="AA61" s="324"/>
      <c r="AB61" s="207"/>
    </row>
    <row r="62" spans="1:28" ht="15">
      <c r="A62" s="207"/>
      <c r="B62" s="58" t="s">
        <v>177</v>
      </c>
      <c r="C62" s="59">
        <v>280</v>
      </c>
      <c r="D62" s="59">
        <v>40</v>
      </c>
      <c r="E62" s="95">
        <f t="shared" si="25"/>
        <v>240</v>
      </c>
      <c r="F62" s="262"/>
      <c r="G62" s="3"/>
      <c r="H62" s="56"/>
      <c r="I62" s="54"/>
      <c r="J62" s="57"/>
      <c r="K62" s="3"/>
      <c r="L62" s="180" t="str">
        <f t="shared" si="26"/>
        <v>BLOW $$ Wife</v>
      </c>
      <c r="M62" s="165">
        <f t="shared" si="27"/>
        <v>30</v>
      </c>
      <c r="N62" s="42">
        <v>40</v>
      </c>
      <c r="O62" s="73" t="s">
        <v>132</v>
      </c>
      <c r="P62" s="105">
        <f aca="true" t="shared" si="28" ref="P62:P77">P61-N62</f>
        <v>0</v>
      </c>
      <c r="Q62" s="45"/>
      <c r="R62" s="81" t="s">
        <v>132</v>
      </c>
      <c r="S62" s="103">
        <f aca="true" t="shared" si="29" ref="S62:S77">S61-Q62</f>
        <v>104.7100000000001</v>
      </c>
      <c r="T62" s="42"/>
      <c r="U62" s="73" t="s">
        <v>132</v>
      </c>
      <c r="V62" s="105">
        <f aca="true" t="shared" si="30" ref="V62:V77">V61-T62</f>
        <v>20.000000000000057</v>
      </c>
      <c r="W62" s="45"/>
      <c r="X62" s="81" t="s">
        <v>132</v>
      </c>
      <c r="Y62" s="103">
        <f aca="true" t="shared" si="31" ref="Y62:Y77">Y61-W62</f>
        <v>1700</v>
      </c>
      <c r="Z62" s="215"/>
      <c r="AA62" s="324"/>
      <c r="AB62" s="207"/>
    </row>
    <row r="63" spans="1:28" ht="15.75">
      <c r="A63" s="207"/>
      <c r="B63" s="58" t="s">
        <v>125</v>
      </c>
      <c r="C63" s="59"/>
      <c r="D63" s="59"/>
      <c r="E63" s="95">
        <f t="shared" si="25"/>
        <v>0</v>
      </c>
      <c r="F63" s="262"/>
      <c r="G63" s="3"/>
      <c r="H63" s="293" t="s">
        <v>57</v>
      </c>
      <c r="I63" s="294"/>
      <c r="J63" s="87">
        <f>SUM(J46:J62)</f>
        <v>0</v>
      </c>
      <c r="K63" s="3"/>
      <c r="L63" s="180" t="str">
        <f t="shared" si="26"/>
        <v>Taxes</v>
      </c>
      <c r="M63" s="165">
        <f t="shared" si="27"/>
        <v>19.95</v>
      </c>
      <c r="N63" s="43"/>
      <c r="O63" s="72" t="s">
        <v>132</v>
      </c>
      <c r="P63" s="105">
        <f t="shared" si="28"/>
        <v>0</v>
      </c>
      <c r="Q63" s="46"/>
      <c r="R63" s="82" t="s">
        <v>132</v>
      </c>
      <c r="S63" s="103">
        <f t="shared" si="29"/>
        <v>104.7100000000001</v>
      </c>
      <c r="T63" s="43"/>
      <c r="U63" s="72" t="s">
        <v>132</v>
      </c>
      <c r="V63" s="105">
        <f t="shared" si="30"/>
        <v>20.000000000000057</v>
      </c>
      <c r="W63" s="46"/>
      <c r="X63" s="82" t="s">
        <v>132</v>
      </c>
      <c r="Y63" s="103">
        <f t="shared" si="31"/>
        <v>1700</v>
      </c>
      <c r="Z63" s="215"/>
      <c r="AA63" s="324"/>
      <c r="AB63" s="207"/>
    </row>
    <row r="64" spans="1:28" ht="15">
      <c r="A64" s="207"/>
      <c r="B64" s="60" t="s">
        <v>32</v>
      </c>
      <c r="C64" s="59"/>
      <c r="D64" s="59"/>
      <c r="E64" s="95">
        <f t="shared" si="25"/>
        <v>0</v>
      </c>
      <c r="F64" s="262"/>
      <c r="G64" s="3"/>
      <c r="H64" s="302"/>
      <c r="I64" s="208"/>
      <c r="J64" s="208"/>
      <c r="K64" s="3"/>
      <c r="L64" s="180" t="str">
        <f t="shared" si="26"/>
        <v>Child Care </v>
      </c>
      <c r="M64" s="165">
        <f t="shared" si="27"/>
        <v>280</v>
      </c>
      <c r="N64" s="42"/>
      <c r="O64" s="73" t="s">
        <v>132</v>
      </c>
      <c r="P64" s="105">
        <f t="shared" si="28"/>
        <v>0</v>
      </c>
      <c r="Q64" s="45"/>
      <c r="R64" s="81" t="s">
        <v>132</v>
      </c>
      <c r="S64" s="103">
        <f t="shared" si="29"/>
        <v>104.7100000000001</v>
      </c>
      <c r="T64" s="42"/>
      <c r="U64" s="73" t="s">
        <v>132</v>
      </c>
      <c r="V64" s="105">
        <f t="shared" si="30"/>
        <v>20.000000000000057</v>
      </c>
      <c r="W64" s="45"/>
      <c r="X64" s="81" t="s">
        <v>132</v>
      </c>
      <c r="Y64" s="103">
        <f t="shared" si="31"/>
        <v>1700</v>
      </c>
      <c r="Z64" s="215"/>
      <c r="AA64" s="324"/>
      <c r="AB64" s="207"/>
    </row>
    <row r="65" spans="1:28" ht="15">
      <c r="A65" s="207"/>
      <c r="B65" s="60" t="s">
        <v>179</v>
      </c>
      <c r="C65" s="59">
        <v>150</v>
      </c>
      <c r="D65" s="59"/>
      <c r="E65" s="95">
        <f t="shared" si="25"/>
        <v>150</v>
      </c>
      <c r="F65" s="262"/>
      <c r="G65" s="3"/>
      <c r="H65" s="295" t="s">
        <v>113</v>
      </c>
      <c r="I65" s="296"/>
      <c r="J65" s="296"/>
      <c r="K65" s="3"/>
      <c r="L65" s="180" t="str">
        <f t="shared" si="26"/>
        <v>Child Support</v>
      </c>
      <c r="M65" s="165">
        <f t="shared" si="27"/>
        <v>0</v>
      </c>
      <c r="N65" s="43"/>
      <c r="O65" s="72" t="s">
        <v>132</v>
      </c>
      <c r="P65" s="105">
        <f t="shared" si="28"/>
        <v>0</v>
      </c>
      <c r="Q65" s="46"/>
      <c r="R65" s="82" t="s">
        <v>132</v>
      </c>
      <c r="S65" s="103">
        <f t="shared" si="29"/>
        <v>104.7100000000001</v>
      </c>
      <c r="T65" s="43"/>
      <c r="U65" s="72" t="s">
        <v>132</v>
      </c>
      <c r="V65" s="105">
        <f t="shared" si="30"/>
        <v>20.000000000000057</v>
      </c>
      <c r="W65" s="46"/>
      <c r="X65" s="82" t="s">
        <v>132</v>
      </c>
      <c r="Y65" s="103">
        <f t="shared" si="31"/>
        <v>1700</v>
      </c>
      <c r="Z65" s="215"/>
      <c r="AA65" s="324"/>
      <c r="AB65" s="207"/>
    </row>
    <row r="66" spans="1:28" ht="15">
      <c r="A66" s="207"/>
      <c r="B66" s="60" t="s">
        <v>33</v>
      </c>
      <c r="C66" s="59"/>
      <c r="D66" s="59"/>
      <c r="E66" s="95">
        <f t="shared" si="25"/>
        <v>0</v>
      </c>
      <c r="F66" s="262"/>
      <c r="G66" s="3"/>
      <c r="H66" s="297" t="s">
        <v>112</v>
      </c>
      <c r="I66" s="298"/>
      <c r="J66" s="298"/>
      <c r="K66" s="3"/>
      <c r="L66" s="180" t="str">
        <f t="shared" si="26"/>
        <v>Cosmetics</v>
      </c>
      <c r="M66" s="165">
        <f t="shared" si="27"/>
        <v>0</v>
      </c>
      <c r="N66" s="42"/>
      <c r="O66" s="73" t="s">
        <v>132</v>
      </c>
      <c r="P66" s="105">
        <f t="shared" si="28"/>
        <v>0</v>
      </c>
      <c r="Q66" s="45"/>
      <c r="R66" s="81" t="s">
        <v>132</v>
      </c>
      <c r="S66" s="103">
        <f t="shared" si="29"/>
        <v>104.7100000000001</v>
      </c>
      <c r="T66" s="42"/>
      <c r="U66" s="73" t="s">
        <v>132</v>
      </c>
      <c r="V66" s="105">
        <f t="shared" si="30"/>
        <v>20.000000000000057</v>
      </c>
      <c r="W66" s="45"/>
      <c r="X66" s="81" t="s">
        <v>132</v>
      </c>
      <c r="Y66" s="103">
        <f t="shared" si="31"/>
        <v>1700</v>
      </c>
      <c r="Z66" s="215"/>
      <c r="AA66" s="324"/>
      <c r="AB66" s="207"/>
    </row>
    <row r="67" spans="1:28" ht="15">
      <c r="A67" s="207"/>
      <c r="B67" s="60" t="s">
        <v>34</v>
      </c>
      <c r="C67" s="59"/>
      <c r="D67" s="59"/>
      <c r="E67" s="95">
        <f t="shared" si="25"/>
        <v>0</v>
      </c>
      <c r="F67" s="262"/>
      <c r="G67" s="3"/>
      <c r="H67" s="301" t="s">
        <v>118</v>
      </c>
      <c r="I67" s="208"/>
      <c r="J67" s="208"/>
      <c r="K67" s="3"/>
      <c r="L67" s="180" t="str">
        <f t="shared" si="26"/>
        <v>Education/Books</v>
      </c>
      <c r="M67" s="165">
        <f t="shared" si="27"/>
        <v>150</v>
      </c>
      <c r="N67" s="43"/>
      <c r="O67" s="72" t="s">
        <v>132</v>
      </c>
      <c r="P67" s="105">
        <f t="shared" si="28"/>
        <v>0</v>
      </c>
      <c r="Q67" s="46"/>
      <c r="R67" s="82" t="s">
        <v>132</v>
      </c>
      <c r="S67" s="103">
        <f t="shared" si="29"/>
        <v>104.7100000000001</v>
      </c>
      <c r="T67" s="43"/>
      <c r="U67" s="72" t="s">
        <v>132</v>
      </c>
      <c r="V67" s="105">
        <f t="shared" si="30"/>
        <v>20.000000000000057</v>
      </c>
      <c r="W67" s="46"/>
      <c r="X67" s="82" t="s">
        <v>132</v>
      </c>
      <c r="Y67" s="103">
        <f t="shared" si="31"/>
        <v>1700</v>
      </c>
      <c r="Z67" s="215"/>
      <c r="AA67" s="324"/>
      <c r="AB67" s="207"/>
    </row>
    <row r="68" spans="1:28" ht="15">
      <c r="A68" s="207"/>
      <c r="B68" s="60" t="s">
        <v>129</v>
      </c>
      <c r="C68" s="59"/>
      <c r="D68" s="59"/>
      <c r="E68" s="95">
        <f t="shared" si="25"/>
        <v>0</v>
      </c>
      <c r="F68" s="262"/>
      <c r="G68" s="3"/>
      <c r="H68" s="269" t="s">
        <v>71</v>
      </c>
      <c r="I68" s="299"/>
      <c r="J68" s="300"/>
      <c r="K68" s="3"/>
      <c r="L68" s="180" t="str">
        <f t="shared" si="26"/>
        <v>Gifts (incl. Christmas)</v>
      </c>
      <c r="M68" s="165">
        <f t="shared" si="27"/>
        <v>0</v>
      </c>
      <c r="N68" s="42"/>
      <c r="O68" s="73" t="s">
        <v>132</v>
      </c>
      <c r="P68" s="105">
        <f t="shared" si="28"/>
        <v>0</v>
      </c>
      <c r="Q68" s="45"/>
      <c r="R68" s="81" t="s">
        <v>132</v>
      </c>
      <c r="S68" s="103">
        <f t="shared" si="29"/>
        <v>104.7100000000001</v>
      </c>
      <c r="T68" s="42"/>
      <c r="U68" s="73" t="s">
        <v>132</v>
      </c>
      <c r="V68" s="105">
        <f t="shared" si="30"/>
        <v>20.000000000000057</v>
      </c>
      <c r="W68" s="45"/>
      <c r="X68" s="81" t="s">
        <v>132</v>
      </c>
      <c r="Y68" s="103">
        <f t="shared" si="31"/>
        <v>1700</v>
      </c>
      <c r="Z68" s="215"/>
      <c r="AA68" s="324"/>
      <c r="AB68" s="207"/>
    </row>
    <row r="69" spans="1:28" ht="15">
      <c r="A69" s="207"/>
      <c r="B69" s="58" t="s">
        <v>126</v>
      </c>
      <c r="C69" s="59">
        <v>20</v>
      </c>
      <c r="D69" s="59">
        <v>20</v>
      </c>
      <c r="E69" s="95">
        <f t="shared" si="25"/>
        <v>0</v>
      </c>
      <c r="F69" s="262"/>
      <c r="G69" s="3"/>
      <c r="H69" s="303" t="s">
        <v>140</v>
      </c>
      <c r="I69" s="304"/>
      <c r="J69" s="304"/>
      <c r="K69" s="3"/>
      <c r="L69" s="180" t="str">
        <f t="shared" si="26"/>
        <v>Hair Care</v>
      </c>
      <c r="M69" s="165">
        <f t="shared" si="27"/>
        <v>0</v>
      </c>
      <c r="N69" s="43"/>
      <c r="O69" s="72" t="s">
        <v>132</v>
      </c>
      <c r="P69" s="105">
        <f t="shared" si="28"/>
        <v>0</v>
      </c>
      <c r="Q69" s="46"/>
      <c r="R69" s="82" t="s">
        <v>132</v>
      </c>
      <c r="S69" s="103">
        <f t="shared" si="29"/>
        <v>104.7100000000001</v>
      </c>
      <c r="T69" s="43"/>
      <c r="U69" s="72" t="s">
        <v>132</v>
      </c>
      <c r="V69" s="105">
        <f t="shared" si="30"/>
        <v>20.000000000000057</v>
      </c>
      <c r="W69" s="46"/>
      <c r="X69" s="82" t="s">
        <v>132</v>
      </c>
      <c r="Y69" s="103">
        <f t="shared" si="31"/>
        <v>1700</v>
      </c>
      <c r="Z69" s="215"/>
      <c r="AA69" s="324"/>
      <c r="AB69" s="207"/>
    </row>
    <row r="70" spans="1:28" ht="15">
      <c r="A70" s="207"/>
      <c r="B70" s="60" t="s">
        <v>127</v>
      </c>
      <c r="C70" s="59">
        <v>31</v>
      </c>
      <c r="D70" s="59">
        <v>31</v>
      </c>
      <c r="E70" s="95">
        <f t="shared" si="25"/>
        <v>0</v>
      </c>
      <c r="F70" s="262"/>
      <c r="G70" s="3"/>
      <c r="H70" s="304"/>
      <c r="I70" s="304"/>
      <c r="J70" s="304"/>
      <c r="K70" s="3"/>
      <c r="L70" s="180" t="str">
        <f t="shared" si="26"/>
        <v>Miscellaneous</v>
      </c>
      <c r="M70" s="165">
        <f t="shared" si="27"/>
        <v>0</v>
      </c>
      <c r="N70" s="42"/>
      <c r="O70" s="73" t="s">
        <v>132</v>
      </c>
      <c r="P70" s="105">
        <f t="shared" si="28"/>
        <v>0</v>
      </c>
      <c r="Q70" s="45"/>
      <c r="R70" s="81" t="s">
        <v>132</v>
      </c>
      <c r="S70" s="103">
        <f t="shared" si="29"/>
        <v>104.7100000000001</v>
      </c>
      <c r="T70" s="42"/>
      <c r="U70" s="73" t="s">
        <v>132</v>
      </c>
      <c r="V70" s="105">
        <f t="shared" si="30"/>
        <v>20.000000000000057</v>
      </c>
      <c r="W70" s="45"/>
      <c r="X70" s="81" t="s">
        <v>132</v>
      </c>
      <c r="Y70" s="103">
        <f t="shared" si="31"/>
        <v>1700</v>
      </c>
      <c r="Z70" s="215"/>
      <c r="AA70" s="324"/>
      <c r="AB70" s="207"/>
    </row>
    <row r="71" spans="1:28" ht="15">
      <c r="A71" s="207"/>
      <c r="B71" s="58" t="s">
        <v>216</v>
      </c>
      <c r="C71" s="59">
        <v>20</v>
      </c>
      <c r="D71" s="59">
        <v>7</v>
      </c>
      <c r="E71" s="95">
        <f t="shared" si="25"/>
        <v>13</v>
      </c>
      <c r="F71" s="262"/>
      <c r="G71" s="3"/>
      <c r="H71" s="305" t="s">
        <v>142</v>
      </c>
      <c r="I71" s="306"/>
      <c r="J71" s="306"/>
      <c r="K71" s="3"/>
      <c r="L71" s="180" t="str">
        <f t="shared" si="26"/>
        <v>Organization Dues</v>
      </c>
      <c r="M71" s="165">
        <f t="shared" si="27"/>
        <v>20</v>
      </c>
      <c r="N71" s="43"/>
      <c r="O71" s="72" t="s">
        <v>132</v>
      </c>
      <c r="P71" s="105">
        <f t="shared" si="28"/>
        <v>0</v>
      </c>
      <c r="Q71" s="46"/>
      <c r="R71" s="82" t="s">
        <v>132</v>
      </c>
      <c r="S71" s="103">
        <f t="shared" si="29"/>
        <v>104.7100000000001</v>
      </c>
      <c r="T71" s="43"/>
      <c r="U71" s="72" t="s">
        <v>132</v>
      </c>
      <c r="V71" s="105">
        <f t="shared" si="30"/>
        <v>20.000000000000057</v>
      </c>
      <c r="W71" s="46"/>
      <c r="X71" s="82" t="s">
        <v>132</v>
      </c>
      <c r="Y71" s="103">
        <f t="shared" si="31"/>
        <v>1700</v>
      </c>
      <c r="Z71" s="215"/>
      <c r="AA71" s="324"/>
      <c r="AB71" s="207"/>
    </row>
    <row r="72" spans="1:28" ht="15">
      <c r="A72" s="207"/>
      <c r="B72" s="60" t="s">
        <v>36</v>
      </c>
      <c r="C72" s="59"/>
      <c r="D72" s="59"/>
      <c r="E72" s="95">
        <f t="shared" si="25"/>
        <v>0</v>
      </c>
      <c r="F72" s="262"/>
      <c r="G72" s="3"/>
      <c r="H72" s="306"/>
      <c r="I72" s="306"/>
      <c r="J72" s="306"/>
      <c r="K72" s="3"/>
      <c r="L72" s="180" t="str">
        <f t="shared" si="26"/>
        <v>Pet Supplies</v>
      </c>
      <c r="M72" s="165">
        <f t="shared" si="27"/>
        <v>31</v>
      </c>
      <c r="N72" s="42"/>
      <c r="O72" s="73" t="s">
        <v>132</v>
      </c>
      <c r="P72" s="105">
        <f t="shared" si="28"/>
        <v>0</v>
      </c>
      <c r="Q72" s="45"/>
      <c r="R72" s="81" t="s">
        <v>132</v>
      </c>
      <c r="S72" s="103">
        <f t="shared" si="29"/>
        <v>104.7100000000001</v>
      </c>
      <c r="T72" s="42"/>
      <c r="U72" s="73" t="s">
        <v>132</v>
      </c>
      <c r="V72" s="105">
        <f t="shared" si="30"/>
        <v>20.000000000000057</v>
      </c>
      <c r="W72" s="45"/>
      <c r="X72" s="81" t="s">
        <v>132</v>
      </c>
      <c r="Y72" s="103">
        <f t="shared" si="31"/>
        <v>1700</v>
      </c>
      <c r="Z72" s="215"/>
      <c r="AA72" s="324"/>
      <c r="AB72" s="207"/>
    </row>
    <row r="73" spans="1:28" ht="15">
      <c r="A73" s="207"/>
      <c r="B73" s="60" t="s">
        <v>37</v>
      </c>
      <c r="C73" s="59">
        <v>127</v>
      </c>
      <c r="D73" s="59"/>
      <c r="E73" s="95">
        <f t="shared" si="25"/>
        <v>127</v>
      </c>
      <c r="F73" s="262"/>
      <c r="G73" s="3"/>
      <c r="H73" s="307" t="s">
        <v>143</v>
      </c>
      <c r="I73" s="308"/>
      <c r="J73" s="308"/>
      <c r="K73" s="3"/>
      <c r="L73" s="180" t="str">
        <f t="shared" si="26"/>
        <v>School Supplies </v>
      </c>
      <c r="M73" s="165">
        <f t="shared" si="27"/>
        <v>20</v>
      </c>
      <c r="N73" s="43"/>
      <c r="O73" s="72" t="s">
        <v>132</v>
      </c>
      <c r="P73" s="105">
        <f t="shared" si="28"/>
        <v>0</v>
      </c>
      <c r="Q73" s="46"/>
      <c r="R73" s="82" t="s">
        <v>132</v>
      </c>
      <c r="S73" s="103">
        <f t="shared" si="29"/>
        <v>104.7100000000001</v>
      </c>
      <c r="T73" s="43">
        <v>20</v>
      </c>
      <c r="U73" s="72" t="s">
        <v>132</v>
      </c>
      <c r="V73" s="105">
        <f t="shared" si="30"/>
        <v>5.684341886080802E-14</v>
      </c>
      <c r="W73" s="46"/>
      <c r="X73" s="82" t="s">
        <v>132</v>
      </c>
      <c r="Y73" s="103">
        <f t="shared" si="31"/>
        <v>1700</v>
      </c>
      <c r="Z73" s="215"/>
      <c r="AA73" s="324"/>
      <c r="AB73" s="207"/>
    </row>
    <row r="74" spans="1:28" ht="15">
      <c r="A74" s="207"/>
      <c r="B74" s="60" t="s">
        <v>38</v>
      </c>
      <c r="C74" s="59"/>
      <c r="D74" s="59"/>
      <c r="E74" s="95">
        <f t="shared" si="25"/>
        <v>0</v>
      </c>
      <c r="F74" s="262"/>
      <c r="G74" s="3"/>
      <c r="H74" s="308"/>
      <c r="I74" s="308"/>
      <c r="J74" s="308"/>
      <c r="K74" s="3"/>
      <c r="L74" s="180" t="str">
        <f t="shared" si="26"/>
        <v>School Tuition</v>
      </c>
      <c r="M74" s="165">
        <f t="shared" si="27"/>
        <v>0</v>
      </c>
      <c r="N74" s="42"/>
      <c r="O74" s="73" t="s">
        <v>132</v>
      </c>
      <c r="P74" s="105">
        <f t="shared" si="28"/>
        <v>0</v>
      </c>
      <c r="Q74" s="45"/>
      <c r="R74" s="81" t="s">
        <v>132</v>
      </c>
      <c r="S74" s="103">
        <f t="shared" si="29"/>
        <v>104.7100000000001</v>
      </c>
      <c r="T74" s="42"/>
      <c r="U74" s="73" t="s">
        <v>132</v>
      </c>
      <c r="V74" s="105">
        <f t="shared" si="30"/>
        <v>5.684341886080802E-14</v>
      </c>
      <c r="W74" s="45"/>
      <c r="X74" s="81" t="s">
        <v>132</v>
      </c>
      <c r="Y74" s="103">
        <f t="shared" si="31"/>
        <v>1700</v>
      </c>
      <c r="Z74" s="215"/>
      <c r="AA74" s="324"/>
      <c r="AB74" s="207"/>
    </row>
    <row r="75" spans="1:28" ht="15">
      <c r="A75" s="207"/>
      <c r="B75" s="60" t="s">
        <v>87</v>
      </c>
      <c r="C75" s="59"/>
      <c r="D75" s="59"/>
      <c r="E75" s="95">
        <f t="shared" si="25"/>
        <v>0</v>
      </c>
      <c r="F75" s="262"/>
      <c r="G75" s="3"/>
      <c r="H75" s="307" t="s">
        <v>144</v>
      </c>
      <c r="I75" s="308"/>
      <c r="J75" s="308"/>
      <c r="K75" s="3"/>
      <c r="L75" s="180" t="str">
        <f t="shared" si="26"/>
        <v>Subscriptions</v>
      </c>
      <c r="M75" s="165">
        <f t="shared" si="27"/>
        <v>127</v>
      </c>
      <c r="N75" s="43"/>
      <c r="O75" s="72" t="s">
        <v>132</v>
      </c>
      <c r="P75" s="105">
        <f t="shared" si="28"/>
        <v>0</v>
      </c>
      <c r="Q75" s="46"/>
      <c r="R75" s="82" t="s">
        <v>132</v>
      </c>
      <c r="S75" s="103">
        <f t="shared" si="29"/>
        <v>104.7100000000001</v>
      </c>
      <c r="T75" s="43"/>
      <c r="U75" s="72" t="s">
        <v>132</v>
      </c>
      <c r="V75" s="105">
        <f t="shared" si="30"/>
        <v>5.684341886080802E-14</v>
      </c>
      <c r="W75" s="46"/>
      <c r="X75" s="82" t="s">
        <v>132</v>
      </c>
      <c r="Y75" s="103">
        <f t="shared" si="31"/>
        <v>1700</v>
      </c>
      <c r="Z75" s="215"/>
      <c r="AA75" s="324"/>
      <c r="AB75" s="207"/>
    </row>
    <row r="76" spans="1:28" ht="15">
      <c r="A76" s="207"/>
      <c r="B76" s="110"/>
      <c r="C76" s="91">
        <f>SUM(C58,C59,C60,C61,C62,C63,C64,C65,C66,C67,C68,C69,C70,C71,C72,C73,C74,C75)</f>
        <v>707.95</v>
      </c>
      <c r="D76" s="91">
        <f>SUM(D58:D75)</f>
        <v>177.95</v>
      </c>
      <c r="E76" s="92">
        <f t="shared" si="25"/>
        <v>530</v>
      </c>
      <c r="F76" s="98">
        <f>(C76/J35)</f>
        <v>0.1308534725752045</v>
      </c>
      <c r="G76" s="4"/>
      <c r="H76" s="308"/>
      <c r="I76" s="308"/>
      <c r="J76" s="308"/>
      <c r="K76" s="4"/>
      <c r="L76" s="180" t="str">
        <f t="shared" si="26"/>
        <v>Toiletries</v>
      </c>
      <c r="M76" s="165">
        <f t="shared" si="27"/>
        <v>0</v>
      </c>
      <c r="N76" s="42"/>
      <c r="O76" s="73" t="s">
        <v>132</v>
      </c>
      <c r="P76" s="105">
        <f t="shared" si="28"/>
        <v>0</v>
      </c>
      <c r="Q76" s="45"/>
      <c r="R76" s="81" t="s">
        <v>132</v>
      </c>
      <c r="S76" s="103">
        <f t="shared" si="29"/>
        <v>104.7100000000001</v>
      </c>
      <c r="T76" s="42"/>
      <c r="U76" s="73" t="s">
        <v>132</v>
      </c>
      <c r="V76" s="105">
        <f t="shared" si="30"/>
        <v>5.684341886080802E-14</v>
      </c>
      <c r="W76" s="45"/>
      <c r="X76" s="81" t="s">
        <v>132</v>
      </c>
      <c r="Y76" s="103">
        <f t="shared" si="31"/>
        <v>1700</v>
      </c>
      <c r="Z76" s="215"/>
      <c r="AA76" s="324"/>
      <c r="AB76" s="207"/>
    </row>
    <row r="77" spans="1:28" ht="15.75">
      <c r="A77" s="207"/>
      <c r="B77" s="249" t="s">
        <v>79</v>
      </c>
      <c r="C77" s="250"/>
      <c r="D77" s="250"/>
      <c r="E77" s="251"/>
      <c r="F77" s="29" t="s">
        <v>47</v>
      </c>
      <c r="G77" s="3"/>
      <c r="H77" s="307" t="s">
        <v>146</v>
      </c>
      <c r="I77" s="308"/>
      <c r="J77" s="308"/>
      <c r="K77" s="3"/>
      <c r="L77" s="180" t="str">
        <f t="shared" si="26"/>
        <v>Other</v>
      </c>
      <c r="M77" s="165">
        <f t="shared" si="27"/>
        <v>0</v>
      </c>
      <c r="N77" s="43"/>
      <c r="O77" s="72" t="s">
        <v>132</v>
      </c>
      <c r="P77" s="105">
        <f t="shared" si="28"/>
        <v>0</v>
      </c>
      <c r="Q77" s="46"/>
      <c r="R77" s="82" t="s">
        <v>132</v>
      </c>
      <c r="S77" s="103">
        <f t="shared" si="29"/>
        <v>104.7100000000001</v>
      </c>
      <c r="T77" s="43"/>
      <c r="U77" s="72" t="s">
        <v>132</v>
      </c>
      <c r="V77" s="105">
        <f t="shared" si="30"/>
        <v>5.684341886080802E-14</v>
      </c>
      <c r="W77" s="46"/>
      <c r="X77" s="82" t="s">
        <v>132</v>
      </c>
      <c r="Y77" s="103">
        <f t="shared" si="31"/>
        <v>1700</v>
      </c>
      <c r="Z77" s="215"/>
      <c r="AA77" s="324"/>
      <c r="AB77" s="207"/>
    </row>
    <row r="78" spans="1:28" ht="12.75">
      <c r="A78" s="207"/>
      <c r="B78" s="60" t="s">
        <v>39</v>
      </c>
      <c r="C78" s="59">
        <v>50</v>
      </c>
      <c r="D78" s="59"/>
      <c r="E78" s="95">
        <f>SUM(C78-D78)</f>
        <v>50</v>
      </c>
      <c r="F78" s="258"/>
      <c r="G78" s="3"/>
      <c r="H78" s="308"/>
      <c r="I78" s="308"/>
      <c r="J78" s="308"/>
      <c r="K78" s="3"/>
      <c r="L78" s="184"/>
      <c r="M78" s="144">
        <f>SUM(M60:M77)</f>
        <v>707.95</v>
      </c>
      <c r="N78" s="120">
        <f>SUM(N60:N77)</f>
        <v>40</v>
      </c>
      <c r="O78" s="173"/>
      <c r="P78" s="174"/>
      <c r="Q78" s="120">
        <f>SUM(Q60:Q77)</f>
        <v>0</v>
      </c>
      <c r="R78" s="173"/>
      <c r="S78" s="174"/>
      <c r="T78" s="120">
        <f>SUM(T60:T77)</f>
        <v>20</v>
      </c>
      <c r="U78" s="173"/>
      <c r="V78" s="174"/>
      <c r="W78" s="120">
        <f>SUM(W60:W77)</f>
        <v>0</v>
      </c>
      <c r="X78" s="173"/>
      <c r="Y78" s="174"/>
      <c r="Z78" s="215"/>
      <c r="AA78" s="324"/>
      <c r="AB78" s="207"/>
    </row>
    <row r="79" spans="1:28" ht="15.75">
      <c r="A79" s="207"/>
      <c r="B79" s="60" t="s">
        <v>40</v>
      </c>
      <c r="C79" s="59"/>
      <c r="D79" s="59"/>
      <c r="E79" s="95">
        <f>SUM(C79-D79)</f>
        <v>0</v>
      </c>
      <c r="F79" s="262"/>
      <c r="G79" s="3"/>
      <c r="H79" s="307" t="s">
        <v>145</v>
      </c>
      <c r="I79" s="308"/>
      <c r="J79" s="308"/>
      <c r="K79" s="3"/>
      <c r="L79" s="205" t="s">
        <v>136</v>
      </c>
      <c r="M79" s="205"/>
      <c r="N79" s="206"/>
      <c r="O79" s="206"/>
      <c r="P79" s="206"/>
      <c r="Q79" s="206"/>
      <c r="R79" s="206"/>
      <c r="S79" s="206"/>
      <c r="T79" s="206"/>
      <c r="U79" s="206"/>
      <c r="V79" s="206"/>
      <c r="W79" s="206"/>
      <c r="X79" s="206"/>
      <c r="Y79" s="206"/>
      <c r="Z79" s="207"/>
      <c r="AA79" s="208"/>
      <c r="AB79" s="207"/>
    </row>
    <row r="80" spans="1:28" ht="12.75">
      <c r="A80" s="207"/>
      <c r="B80" s="111"/>
      <c r="C80" s="93">
        <f>SUM(C78,C79)</f>
        <v>50</v>
      </c>
      <c r="D80" s="93">
        <f>SUM(D78:D79)</f>
        <v>0</v>
      </c>
      <c r="E80" s="94">
        <f>SUM(C79-D79)</f>
        <v>0</v>
      </c>
      <c r="F80" s="98">
        <f>(C80/J35)</f>
        <v>0.009241717111039232</v>
      </c>
      <c r="G80" s="4"/>
      <c r="H80" s="308"/>
      <c r="I80" s="308"/>
      <c r="J80" s="308"/>
      <c r="K80" s="4"/>
      <c r="L80" s="180" t="str">
        <f>B78</f>
        <v>Entertainment</v>
      </c>
      <c r="M80" s="165">
        <f>C78</f>
        <v>50</v>
      </c>
      <c r="N80" s="43"/>
      <c r="O80" s="84" t="s">
        <v>132</v>
      </c>
      <c r="P80" s="105">
        <f>P77-N80</f>
        <v>0</v>
      </c>
      <c r="Q80" s="46"/>
      <c r="R80" s="85" t="s">
        <v>132</v>
      </c>
      <c r="S80" s="103">
        <f>S77-Q80</f>
        <v>104.7100000000001</v>
      </c>
      <c r="T80" s="43"/>
      <c r="U80" s="84" t="s">
        <v>132</v>
      </c>
      <c r="V80" s="105">
        <f>V77-T80</f>
        <v>5.684341886080802E-14</v>
      </c>
      <c r="W80" s="46"/>
      <c r="X80" s="85" t="s">
        <v>132</v>
      </c>
      <c r="Y80" s="105">
        <f>Y77-W80</f>
        <v>1700</v>
      </c>
      <c r="Z80" s="214">
        <f>SUM(N82:Y82)</f>
        <v>0</v>
      </c>
      <c r="AA80" s="323">
        <f>M82-Z80</f>
        <v>50</v>
      </c>
      <c r="AB80" s="207"/>
    </row>
    <row r="81" spans="1:28" ht="15.75">
      <c r="A81" s="207"/>
      <c r="B81" s="309" t="s">
        <v>41</v>
      </c>
      <c r="C81" s="310"/>
      <c r="D81" s="310"/>
      <c r="E81" s="311"/>
      <c r="F81" s="28">
        <v>0</v>
      </c>
      <c r="G81" s="3"/>
      <c r="H81" s="307" t="s">
        <v>147</v>
      </c>
      <c r="I81" s="308"/>
      <c r="J81" s="308"/>
      <c r="K81" s="3"/>
      <c r="L81" s="180" t="str">
        <f>B79</f>
        <v>Vacation</v>
      </c>
      <c r="M81" s="165">
        <f>C79</f>
        <v>0</v>
      </c>
      <c r="N81" s="43"/>
      <c r="O81" s="84" t="s">
        <v>132</v>
      </c>
      <c r="P81" s="105">
        <f>P80-N81</f>
        <v>0</v>
      </c>
      <c r="Q81" s="46"/>
      <c r="R81" s="85" t="s">
        <v>132</v>
      </c>
      <c r="S81" s="103">
        <f>S80-Q81</f>
        <v>104.7100000000001</v>
      </c>
      <c r="T81" s="43"/>
      <c r="U81" s="84" t="s">
        <v>132</v>
      </c>
      <c r="V81" s="105">
        <f>V80-T81</f>
        <v>5.684341886080802E-14</v>
      </c>
      <c r="W81" s="46"/>
      <c r="X81" s="85" t="s">
        <v>132</v>
      </c>
      <c r="Y81" s="103">
        <f>Y80-W81</f>
        <v>1700</v>
      </c>
      <c r="Z81" s="215"/>
      <c r="AA81" s="324"/>
      <c r="AB81" s="207"/>
    </row>
    <row r="82" spans="1:28" ht="12.75">
      <c r="A82" s="207"/>
      <c r="B82" s="60" t="s">
        <v>137</v>
      </c>
      <c r="C82" s="59">
        <v>25</v>
      </c>
      <c r="D82" s="59"/>
      <c r="E82" s="95">
        <f>C82-D82</f>
        <v>25</v>
      </c>
      <c r="F82" s="258"/>
      <c r="G82" s="3"/>
      <c r="H82" s="308"/>
      <c r="I82" s="308"/>
      <c r="J82" s="308"/>
      <c r="K82" s="3"/>
      <c r="L82" s="88"/>
      <c r="M82" s="89">
        <f>SUM(M80:M81)</f>
        <v>50</v>
      </c>
      <c r="N82" s="120">
        <f>SUM(N80:N81)</f>
        <v>0</v>
      </c>
      <c r="O82" s="175"/>
      <c r="P82" s="176"/>
      <c r="Q82" s="120">
        <f>SUM(Q80:Q81)</f>
        <v>0</v>
      </c>
      <c r="R82" s="175"/>
      <c r="S82" s="176"/>
      <c r="T82" s="120">
        <f>SUM(T80:T81)</f>
        <v>0</v>
      </c>
      <c r="U82" s="175"/>
      <c r="V82" s="176"/>
      <c r="W82" s="120">
        <f>SUM(W80:W81)</f>
        <v>0</v>
      </c>
      <c r="X82" s="175"/>
      <c r="Y82" s="176"/>
      <c r="Z82" s="215"/>
      <c r="AA82" s="324"/>
      <c r="AB82" s="207"/>
    </row>
    <row r="83" spans="1:28" ht="15" customHeight="1">
      <c r="A83" s="207"/>
      <c r="B83" s="58" t="s">
        <v>138</v>
      </c>
      <c r="C83" s="59">
        <v>52.23</v>
      </c>
      <c r="D83" s="59"/>
      <c r="E83" s="95">
        <f aca="true" t="shared" si="32" ref="E83:E94">C83-D83</f>
        <v>52.23</v>
      </c>
      <c r="F83" s="262"/>
      <c r="G83" s="3"/>
      <c r="H83" s="227"/>
      <c r="I83" s="208"/>
      <c r="J83" s="208"/>
      <c r="K83" s="3"/>
      <c r="L83" s="205" t="s">
        <v>41</v>
      </c>
      <c r="M83" s="205"/>
      <c r="N83" s="206"/>
      <c r="O83" s="206"/>
      <c r="P83" s="206"/>
      <c r="Q83" s="206"/>
      <c r="R83" s="206"/>
      <c r="S83" s="206"/>
      <c r="T83" s="206"/>
      <c r="U83" s="206"/>
      <c r="V83" s="206"/>
      <c r="W83" s="206"/>
      <c r="X83" s="206"/>
      <c r="Y83" s="206"/>
      <c r="Z83" s="207"/>
      <c r="AA83" s="208"/>
      <c r="AB83" s="207"/>
    </row>
    <row r="84" spans="1:28" ht="15.75">
      <c r="A84" s="207"/>
      <c r="B84" s="58" t="s">
        <v>231</v>
      </c>
      <c r="C84" s="59"/>
      <c r="D84" s="59"/>
      <c r="E84" s="95">
        <f t="shared" si="32"/>
        <v>0</v>
      </c>
      <c r="F84" s="262"/>
      <c r="G84" s="3"/>
      <c r="H84" s="255" t="s">
        <v>60</v>
      </c>
      <c r="I84" s="256"/>
      <c r="J84" s="256"/>
      <c r="K84" s="3"/>
      <c r="L84" s="179" t="str">
        <f>B82</f>
        <v>Credit Card 1</v>
      </c>
      <c r="M84" s="170">
        <f>C82</f>
        <v>25</v>
      </c>
      <c r="N84" s="152"/>
      <c r="O84" s="72" t="s">
        <v>132</v>
      </c>
      <c r="P84" s="101">
        <f>P81-N84</f>
        <v>0</v>
      </c>
      <c r="Q84" s="52"/>
      <c r="R84" s="82" t="s">
        <v>132</v>
      </c>
      <c r="S84" s="102">
        <f>S81-Q84</f>
        <v>104.7100000000001</v>
      </c>
      <c r="T84" s="49"/>
      <c r="U84" s="80" t="s">
        <v>132</v>
      </c>
      <c r="V84" s="101">
        <f>V81-T84</f>
        <v>5.684341886080802E-14</v>
      </c>
      <c r="W84" s="52"/>
      <c r="X84" s="78" t="s">
        <v>132</v>
      </c>
      <c r="Y84" s="101">
        <f>Y81-W84</f>
        <v>1700</v>
      </c>
      <c r="Z84" s="334">
        <f>SUM(N97:Y97)</f>
        <v>104.71</v>
      </c>
      <c r="AA84" s="323">
        <f>M97-Z84</f>
        <v>0</v>
      </c>
      <c r="AB84" s="207"/>
    </row>
    <row r="85" spans="1:28" ht="15">
      <c r="A85" s="207"/>
      <c r="B85" s="58" t="s">
        <v>232</v>
      </c>
      <c r="C85" s="59"/>
      <c r="D85" s="59"/>
      <c r="E85" s="95">
        <f t="shared" si="32"/>
        <v>0</v>
      </c>
      <c r="F85" s="262"/>
      <c r="G85" s="3"/>
      <c r="H85" s="185" t="s">
        <v>62</v>
      </c>
      <c r="I85" s="186" t="s">
        <v>66</v>
      </c>
      <c r="J85" s="187" t="s">
        <v>68</v>
      </c>
      <c r="K85" s="3"/>
      <c r="L85" s="179" t="str">
        <f>B83</f>
        <v>Credit Card 2</v>
      </c>
      <c r="M85" s="170">
        <f>C83</f>
        <v>52.23</v>
      </c>
      <c r="N85" s="191"/>
      <c r="O85" s="145" t="s">
        <v>132</v>
      </c>
      <c r="P85" s="189">
        <f>P84-N85</f>
        <v>0</v>
      </c>
      <c r="Q85" s="192"/>
      <c r="R85" s="193" t="s">
        <v>132</v>
      </c>
      <c r="S85" s="190">
        <f>S84-Q85</f>
        <v>104.7100000000001</v>
      </c>
      <c r="T85" s="191"/>
      <c r="U85" s="194" t="s">
        <v>132</v>
      </c>
      <c r="V85" s="189">
        <f>V84-T85</f>
        <v>5.684341886080802E-14</v>
      </c>
      <c r="W85" s="192"/>
      <c r="X85" s="195" t="s">
        <v>132</v>
      </c>
      <c r="Y85" s="102">
        <f>Y84-W85</f>
        <v>1700</v>
      </c>
      <c r="Z85" s="335"/>
      <c r="AA85" s="336"/>
      <c r="AB85" s="207"/>
    </row>
    <row r="86" spans="1:28" ht="15">
      <c r="A86" s="207"/>
      <c r="B86" s="58" t="s">
        <v>233</v>
      </c>
      <c r="C86" s="59"/>
      <c r="D86" s="59"/>
      <c r="E86" s="95">
        <f t="shared" si="32"/>
        <v>0</v>
      </c>
      <c r="F86" s="262"/>
      <c r="G86" s="3"/>
      <c r="H86" s="312"/>
      <c r="I86" s="250"/>
      <c r="J86" s="250"/>
      <c r="K86" s="3"/>
      <c r="L86" s="179" t="str">
        <f aca="true" t="shared" si="33" ref="L86:L96">B84</f>
        <v>Credit Card 3</v>
      </c>
      <c r="M86" s="170">
        <f aca="true" t="shared" si="34" ref="M86:M96">C84</f>
        <v>0</v>
      </c>
      <c r="N86" s="49"/>
      <c r="O86" s="145" t="s">
        <v>132</v>
      </c>
      <c r="P86" s="189">
        <f aca="true" t="shared" si="35" ref="P86:P96">P85-N86</f>
        <v>0</v>
      </c>
      <c r="Q86" s="52"/>
      <c r="R86" s="193" t="s">
        <v>132</v>
      </c>
      <c r="S86" s="190">
        <f aca="true" t="shared" si="36" ref="S86:S96">S85-Q86</f>
        <v>104.7100000000001</v>
      </c>
      <c r="T86" s="49"/>
      <c r="U86" s="194" t="s">
        <v>132</v>
      </c>
      <c r="V86" s="189">
        <f aca="true" t="shared" si="37" ref="V86:V96">V85-T86</f>
        <v>5.684341886080802E-14</v>
      </c>
      <c r="W86" s="52"/>
      <c r="X86" s="195" t="s">
        <v>132</v>
      </c>
      <c r="Y86" s="102">
        <f aca="true" t="shared" si="38" ref="Y86:Y96">Y85-W86</f>
        <v>1700</v>
      </c>
      <c r="Z86" s="335"/>
      <c r="AA86" s="336"/>
      <c r="AB86" s="207"/>
    </row>
    <row r="87" spans="1:28" ht="15">
      <c r="A87" s="207"/>
      <c r="B87" s="58" t="s">
        <v>234</v>
      </c>
      <c r="C87" s="59"/>
      <c r="D87" s="59"/>
      <c r="E87" s="95">
        <f t="shared" si="32"/>
        <v>0</v>
      </c>
      <c r="F87" s="262"/>
      <c r="G87" s="3"/>
      <c r="H87" s="310"/>
      <c r="I87" s="310"/>
      <c r="J87" s="310"/>
      <c r="K87" s="3"/>
      <c r="L87" s="179" t="str">
        <f t="shared" si="33"/>
        <v>Credit Card 4</v>
      </c>
      <c r="M87" s="170">
        <f t="shared" si="34"/>
        <v>0</v>
      </c>
      <c r="N87" s="49"/>
      <c r="O87" s="145" t="s">
        <v>132</v>
      </c>
      <c r="P87" s="189">
        <f t="shared" si="35"/>
        <v>0</v>
      </c>
      <c r="Q87" s="52"/>
      <c r="R87" s="193" t="s">
        <v>132</v>
      </c>
      <c r="S87" s="190">
        <f t="shared" si="36"/>
        <v>104.7100000000001</v>
      </c>
      <c r="T87" s="49"/>
      <c r="U87" s="194" t="s">
        <v>132</v>
      </c>
      <c r="V87" s="189">
        <f t="shared" si="37"/>
        <v>5.684341886080802E-14</v>
      </c>
      <c r="W87" s="52"/>
      <c r="X87" s="195" t="s">
        <v>132</v>
      </c>
      <c r="Y87" s="102">
        <f t="shared" si="38"/>
        <v>1700</v>
      </c>
      <c r="Z87" s="335"/>
      <c r="AA87" s="336"/>
      <c r="AB87" s="207"/>
    </row>
    <row r="88" spans="1:28" ht="15">
      <c r="A88" s="207"/>
      <c r="B88" s="58" t="s">
        <v>235</v>
      </c>
      <c r="C88" s="59">
        <v>27.48</v>
      </c>
      <c r="D88" s="59"/>
      <c r="E88" s="95">
        <f t="shared" si="32"/>
        <v>27.48</v>
      </c>
      <c r="F88" s="262"/>
      <c r="G88" s="3"/>
      <c r="H88" s="256"/>
      <c r="I88" s="256"/>
      <c r="J88" s="256"/>
      <c r="K88" s="3"/>
      <c r="L88" s="179" t="str">
        <f t="shared" si="33"/>
        <v>Credit Card 5</v>
      </c>
      <c r="M88" s="170">
        <f t="shared" si="34"/>
        <v>0</v>
      </c>
      <c r="N88" s="49"/>
      <c r="O88" s="145" t="s">
        <v>132</v>
      </c>
      <c r="P88" s="189">
        <f t="shared" si="35"/>
        <v>0</v>
      </c>
      <c r="Q88" s="52"/>
      <c r="R88" s="193" t="s">
        <v>132</v>
      </c>
      <c r="S88" s="190">
        <f t="shared" si="36"/>
        <v>104.7100000000001</v>
      </c>
      <c r="T88" s="49"/>
      <c r="U88" s="194" t="s">
        <v>132</v>
      </c>
      <c r="V88" s="189">
        <f t="shared" si="37"/>
        <v>5.684341886080802E-14</v>
      </c>
      <c r="W88" s="52"/>
      <c r="X88" s="195" t="s">
        <v>132</v>
      </c>
      <c r="Y88" s="102">
        <f t="shared" si="38"/>
        <v>1700</v>
      </c>
      <c r="Z88" s="335"/>
      <c r="AA88" s="336"/>
      <c r="AB88" s="207"/>
    </row>
    <row r="89" spans="1:28" ht="15">
      <c r="A89" s="207"/>
      <c r="B89" s="58" t="s">
        <v>236</v>
      </c>
      <c r="C89" s="59"/>
      <c r="D89" s="59"/>
      <c r="E89" s="95">
        <f t="shared" si="32"/>
        <v>0</v>
      </c>
      <c r="F89" s="262"/>
      <c r="G89" s="3"/>
      <c r="H89" s="185" t="s">
        <v>61</v>
      </c>
      <c r="I89" s="186" t="s">
        <v>64</v>
      </c>
      <c r="J89" s="187" t="s">
        <v>67</v>
      </c>
      <c r="K89" s="3"/>
      <c r="L89" s="179" t="str">
        <f t="shared" si="33"/>
        <v>HEL</v>
      </c>
      <c r="M89" s="170">
        <f t="shared" si="34"/>
        <v>0</v>
      </c>
      <c r="N89" s="49"/>
      <c r="O89" s="145" t="s">
        <v>132</v>
      </c>
      <c r="P89" s="189">
        <f t="shared" si="35"/>
        <v>0</v>
      </c>
      <c r="Q89" s="52"/>
      <c r="R89" s="193" t="s">
        <v>132</v>
      </c>
      <c r="S89" s="190">
        <f t="shared" si="36"/>
        <v>104.7100000000001</v>
      </c>
      <c r="T89" s="49"/>
      <c r="U89" s="194" t="s">
        <v>132</v>
      </c>
      <c r="V89" s="189">
        <f t="shared" si="37"/>
        <v>5.684341886080802E-14</v>
      </c>
      <c r="W89" s="52"/>
      <c r="X89" s="195" t="s">
        <v>132</v>
      </c>
      <c r="Y89" s="102">
        <f t="shared" si="38"/>
        <v>1700</v>
      </c>
      <c r="Z89" s="335"/>
      <c r="AA89" s="336"/>
      <c r="AB89" s="207"/>
    </row>
    <row r="90" spans="1:28" ht="15">
      <c r="A90" s="207"/>
      <c r="B90" s="58" t="s">
        <v>237</v>
      </c>
      <c r="C90" s="59"/>
      <c r="D90" s="59"/>
      <c r="E90" s="95">
        <f t="shared" si="32"/>
        <v>0</v>
      </c>
      <c r="F90" s="262"/>
      <c r="G90" s="3"/>
      <c r="H90" s="312"/>
      <c r="I90" s="250"/>
      <c r="J90" s="250"/>
      <c r="K90" s="3"/>
      <c r="L90" s="179" t="str">
        <f t="shared" si="33"/>
        <v>Student Loan 1</v>
      </c>
      <c r="M90" s="170">
        <f t="shared" si="34"/>
        <v>27.48</v>
      </c>
      <c r="N90" s="49"/>
      <c r="O90" s="145" t="s">
        <v>132</v>
      </c>
      <c r="P90" s="189">
        <f t="shared" si="35"/>
        <v>0</v>
      </c>
      <c r="Q90" s="52"/>
      <c r="R90" s="193" t="s">
        <v>132</v>
      </c>
      <c r="S90" s="190">
        <f t="shared" si="36"/>
        <v>104.7100000000001</v>
      </c>
      <c r="T90" s="49"/>
      <c r="U90" s="194" t="s">
        <v>132</v>
      </c>
      <c r="V90" s="189">
        <f t="shared" si="37"/>
        <v>5.684341886080802E-14</v>
      </c>
      <c r="W90" s="52"/>
      <c r="X90" s="195" t="s">
        <v>132</v>
      </c>
      <c r="Y90" s="102">
        <f t="shared" si="38"/>
        <v>1700</v>
      </c>
      <c r="Z90" s="335"/>
      <c r="AA90" s="336"/>
      <c r="AB90" s="207"/>
    </row>
    <row r="91" spans="1:28" ht="15">
      <c r="A91" s="207"/>
      <c r="B91" s="58" t="s">
        <v>238</v>
      </c>
      <c r="C91" s="59"/>
      <c r="D91" s="59"/>
      <c r="E91" s="95">
        <f t="shared" si="32"/>
        <v>0</v>
      </c>
      <c r="F91" s="262"/>
      <c r="G91" s="3"/>
      <c r="H91" s="310"/>
      <c r="I91" s="310"/>
      <c r="J91" s="310"/>
      <c r="K91" s="3"/>
      <c r="L91" s="179" t="str">
        <f t="shared" si="33"/>
        <v>Student Loan 2</v>
      </c>
      <c r="M91" s="170">
        <f t="shared" si="34"/>
        <v>0</v>
      </c>
      <c r="N91" s="49"/>
      <c r="O91" s="145" t="s">
        <v>132</v>
      </c>
      <c r="P91" s="189">
        <f t="shared" si="35"/>
        <v>0</v>
      </c>
      <c r="Q91" s="52"/>
      <c r="R91" s="193" t="s">
        <v>132</v>
      </c>
      <c r="S91" s="190">
        <f t="shared" si="36"/>
        <v>104.7100000000001</v>
      </c>
      <c r="T91" s="49"/>
      <c r="U91" s="194" t="s">
        <v>132</v>
      </c>
      <c r="V91" s="189">
        <f t="shared" si="37"/>
        <v>5.684341886080802E-14</v>
      </c>
      <c r="W91" s="52"/>
      <c r="X91" s="195" t="s">
        <v>132</v>
      </c>
      <c r="Y91" s="102">
        <f t="shared" si="38"/>
        <v>1700</v>
      </c>
      <c r="Z91" s="335"/>
      <c r="AA91" s="336"/>
      <c r="AB91" s="207"/>
    </row>
    <row r="92" spans="1:28" ht="15">
      <c r="A92" s="207"/>
      <c r="B92" s="58" t="s">
        <v>239</v>
      </c>
      <c r="C92" s="59"/>
      <c r="D92" s="59"/>
      <c r="E92" s="95">
        <f t="shared" si="32"/>
        <v>0</v>
      </c>
      <c r="F92" s="262"/>
      <c r="G92" s="3"/>
      <c r="H92" s="310"/>
      <c r="I92" s="310"/>
      <c r="J92" s="310"/>
      <c r="K92" s="3"/>
      <c r="L92" s="179" t="str">
        <f t="shared" si="33"/>
        <v>Student Loan 3</v>
      </c>
      <c r="M92" s="170">
        <f t="shared" si="34"/>
        <v>0</v>
      </c>
      <c r="N92" s="49"/>
      <c r="O92" s="145" t="s">
        <v>132</v>
      </c>
      <c r="P92" s="189">
        <f t="shared" si="35"/>
        <v>0</v>
      </c>
      <c r="Q92" s="52"/>
      <c r="R92" s="193" t="s">
        <v>132</v>
      </c>
      <c r="S92" s="190">
        <f t="shared" si="36"/>
        <v>104.7100000000001</v>
      </c>
      <c r="T92" s="49"/>
      <c r="U92" s="194" t="s">
        <v>132</v>
      </c>
      <c r="V92" s="189">
        <f t="shared" si="37"/>
        <v>5.684341886080802E-14</v>
      </c>
      <c r="W92" s="52"/>
      <c r="X92" s="195" t="s">
        <v>132</v>
      </c>
      <c r="Y92" s="102">
        <f t="shared" si="38"/>
        <v>1700</v>
      </c>
      <c r="Z92" s="335"/>
      <c r="AA92" s="336"/>
      <c r="AB92" s="207"/>
    </row>
    <row r="93" spans="1:28" ht="15">
      <c r="A93" s="207"/>
      <c r="B93" s="58" t="s">
        <v>87</v>
      </c>
      <c r="C93" s="59"/>
      <c r="D93" s="59"/>
      <c r="E93" s="95">
        <f t="shared" si="32"/>
        <v>0</v>
      </c>
      <c r="F93" s="262"/>
      <c r="G93" s="3"/>
      <c r="H93" s="310"/>
      <c r="I93" s="310"/>
      <c r="J93" s="310"/>
      <c r="K93" s="3"/>
      <c r="L93" s="179" t="str">
        <f t="shared" si="33"/>
        <v>Car Loan 1</v>
      </c>
      <c r="M93" s="170">
        <f t="shared" si="34"/>
        <v>0</v>
      </c>
      <c r="N93" s="49"/>
      <c r="O93" s="145" t="s">
        <v>132</v>
      </c>
      <c r="P93" s="189">
        <f t="shared" si="35"/>
        <v>0</v>
      </c>
      <c r="Q93" s="52"/>
      <c r="R93" s="193" t="s">
        <v>132</v>
      </c>
      <c r="S93" s="190">
        <f t="shared" si="36"/>
        <v>104.7100000000001</v>
      </c>
      <c r="T93" s="49"/>
      <c r="U93" s="194" t="s">
        <v>132</v>
      </c>
      <c r="V93" s="189">
        <f t="shared" si="37"/>
        <v>5.684341886080802E-14</v>
      </c>
      <c r="W93" s="52"/>
      <c r="X93" s="195" t="s">
        <v>132</v>
      </c>
      <c r="Y93" s="102">
        <f t="shared" si="38"/>
        <v>1700</v>
      </c>
      <c r="Z93" s="335"/>
      <c r="AA93" s="336"/>
      <c r="AB93" s="207"/>
    </row>
    <row r="94" spans="1:28" ht="15">
      <c r="A94" s="207"/>
      <c r="B94" s="58" t="s">
        <v>87</v>
      </c>
      <c r="C94" s="59"/>
      <c r="D94" s="59"/>
      <c r="E94" s="95">
        <f t="shared" si="32"/>
        <v>0</v>
      </c>
      <c r="F94" s="262"/>
      <c r="G94" s="3"/>
      <c r="H94" s="256"/>
      <c r="I94" s="256"/>
      <c r="J94" s="256"/>
      <c r="K94" s="3"/>
      <c r="L94" s="179" t="str">
        <f t="shared" si="33"/>
        <v>Car Loan 2</v>
      </c>
      <c r="M94" s="170">
        <f t="shared" si="34"/>
        <v>0</v>
      </c>
      <c r="N94" s="49"/>
      <c r="O94" s="72" t="s">
        <v>132</v>
      </c>
      <c r="P94" s="189">
        <f t="shared" si="35"/>
        <v>0</v>
      </c>
      <c r="Q94" s="52">
        <v>25</v>
      </c>
      <c r="R94" s="82" t="s">
        <v>132</v>
      </c>
      <c r="S94" s="190">
        <f t="shared" si="36"/>
        <v>79.7100000000001</v>
      </c>
      <c r="T94" s="49"/>
      <c r="U94" s="80" t="s">
        <v>132</v>
      </c>
      <c r="V94" s="189">
        <f t="shared" si="37"/>
        <v>5.684341886080802E-14</v>
      </c>
      <c r="W94" s="52"/>
      <c r="X94" s="78" t="s">
        <v>132</v>
      </c>
      <c r="Y94" s="102">
        <f t="shared" si="38"/>
        <v>1700</v>
      </c>
      <c r="Z94" s="335"/>
      <c r="AA94" s="336"/>
      <c r="AB94" s="207"/>
    </row>
    <row r="95" spans="1:28" ht="15">
      <c r="A95" s="207"/>
      <c r="B95" s="110"/>
      <c r="C95" s="91">
        <f>SUM(C82:C94)</f>
        <v>104.71</v>
      </c>
      <c r="D95" s="91">
        <f>SUM(D82:D94)</f>
        <v>0</v>
      </c>
      <c r="E95" s="92">
        <f>SUM(C95-D95)</f>
        <v>104.71</v>
      </c>
      <c r="F95" s="98">
        <f>(C95/J35)</f>
        <v>0.019354003973938355</v>
      </c>
      <c r="G95" s="4"/>
      <c r="H95" s="188" t="s">
        <v>63</v>
      </c>
      <c r="I95" s="196" t="s">
        <v>65</v>
      </c>
      <c r="J95" s="187"/>
      <c r="K95" s="4"/>
      <c r="L95" s="179" t="str">
        <f t="shared" si="33"/>
        <v>Other</v>
      </c>
      <c r="M95" s="170">
        <f t="shared" si="34"/>
        <v>0</v>
      </c>
      <c r="N95" s="197"/>
      <c r="O95" s="74" t="s">
        <v>132</v>
      </c>
      <c r="P95" s="189">
        <f t="shared" si="35"/>
        <v>0</v>
      </c>
      <c r="Q95" s="198">
        <v>52.23</v>
      </c>
      <c r="R95" s="83" t="s">
        <v>132</v>
      </c>
      <c r="S95" s="190">
        <f t="shared" si="36"/>
        <v>27.480000000000096</v>
      </c>
      <c r="T95" s="197"/>
      <c r="U95" s="199" t="s">
        <v>132</v>
      </c>
      <c r="V95" s="189">
        <f t="shared" si="37"/>
        <v>5.684341886080802E-14</v>
      </c>
      <c r="W95" s="198"/>
      <c r="X95" s="200" t="s">
        <v>132</v>
      </c>
      <c r="Y95" s="102">
        <f t="shared" si="38"/>
        <v>1700</v>
      </c>
      <c r="Z95" s="335"/>
      <c r="AA95" s="336"/>
      <c r="AB95" s="207"/>
    </row>
    <row r="96" spans="1:28" ht="14.25" customHeight="1">
      <c r="A96" s="207"/>
      <c r="B96" s="207"/>
      <c r="C96" s="208"/>
      <c r="D96" s="208"/>
      <c r="E96" s="208"/>
      <c r="F96" s="208"/>
      <c r="G96" s="208"/>
      <c r="H96" s="208"/>
      <c r="I96" s="208"/>
      <c r="J96" s="208"/>
      <c r="K96" s="3"/>
      <c r="L96" s="179" t="str">
        <f t="shared" si="33"/>
        <v>Other</v>
      </c>
      <c r="M96" s="170">
        <f t="shared" si="34"/>
        <v>0</v>
      </c>
      <c r="N96" s="50"/>
      <c r="O96" s="73" t="s">
        <v>132</v>
      </c>
      <c r="P96" s="189">
        <f t="shared" si="35"/>
        <v>0</v>
      </c>
      <c r="Q96" s="51">
        <v>27.48</v>
      </c>
      <c r="R96" s="81" t="s">
        <v>132</v>
      </c>
      <c r="S96" s="190">
        <f t="shared" si="36"/>
        <v>9.592326932761353E-14</v>
      </c>
      <c r="T96" s="50"/>
      <c r="U96" s="79" t="s">
        <v>132</v>
      </c>
      <c r="V96" s="189">
        <f t="shared" si="37"/>
        <v>5.684341886080802E-14</v>
      </c>
      <c r="W96" s="51"/>
      <c r="X96" s="77" t="s">
        <v>132</v>
      </c>
      <c r="Y96" s="102">
        <f t="shared" si="38"/>
        <v>1700</v>
      </c>
      <c r="Z96" s="335"/>
      <c r="AA96" s="336"/>
      <c r="AB96" s="207"/>
    </row>
    <row r="97" spans="1:28" ht="15" customHeight="1">
      <c r="A97" s="207"/>
      <c r="B97" s="313" t="s">
        <v>204</v>
      </c>
      <c r="C97" s="313"/>
      <c r="D97" s="313"/>
      <c r="E97" s="313"/>
      <c r="F97" s="313"/>
      <c r="G97" s="313"/>
      <c r="H97" s="313"/>
      <c r="I97" s="313"/>
      <c r="J97" s="313"/>
      <c r="K97" s="3"/>
      <c r="L97" s="88"/>
      <c r="M97" s="153">
        <f>SUM(M84:M96)</f>
        <v>104.71</v>
      </c>
      <c r="N97" s="120">
        <f>SUM(N84:N96)</f>
        <v>0</v>
      </c>
      <c r="O97" s="173"/>
      <c r="P97" s="174"/>
      <c r="Q97" s="120">
        <f>SUM(Q84:Q96)</f>
        <v>104.71</v>
      </c>
      <c r="R97" s="173"/>
      <c r="S97" s="174"/>
      <c r="T97" s="120">
        <f>SUM(T84:T96)</f>
        <v>0</v>
      </c>
      <c r="U97" s="173"/>
      <c r="V97" s="174"/>
      <c r="W97" s="120">
        <f>SUM(W84:W96)</f>
        <v>0</v>
      </c>
      <c r="X97" s="173"/>
      <c r="Y97" s="174"/>
      <c r="Z97" s="335"/>
      <c r="AA97" s="336"/>
      <c r="AB97" s="207"/>
    </row>
    <row r="98" spans="1:28" ht="14.25" customHeight="1">
      <c r="A98" s="207"/>
      <c r="B98" s="313" t="s">
        <v>72</v>
      </c>
      <c r="C98" s="313"/>
      <c r="D98" s="313"/>
      <c r="E98" s="313"/>
      <c r="F98" s="313"/>
      <c r="G98" s="313"/>
      <c r="H98" s="313"/>
      <c r="I98" s="313"/>
      <c r="J98" s="313"/>
      <c r="K98" s="3"/>
      <c r="L98" s="332"/>
      <c r="M98" s="333"/>
      <c r="N98" s="333"/>
      <c r="O98" s="333"/>
      <c r="P98" s="333"/>
      <c r="Q98" s="333"/>
      <c r="R98" s="333"/>
      <c r="S98" s="333"/>
      <c r="T98" s="333"/>
      <c r="U98" s="333"/>
      <c r="V98" s="333"/>
      <c r="W98" s="333"/>
      <c r="X98" s="333"/>
      <c r="Y98" s="333"/>
      <c r="Z98" s="333"/>
      <c r="AA98" s="333"/>
      <c r="AB98" s="207"/>
    </row>
    <row r="99" spans="1:28" ht="12.75">
      <c r="A99" s="207"/>
      <c r="B99" s="313" t="s">
        <v>241</v>
      </c>
      <c r="C99" s="313"/>
      <c r="D99" s="313"/>
      <c r="E99" s="313"/>
      <c r="F99" s="313"/>
      <c r="G99" s="313"/>
      <c r="H99" s="313"/>
      <c r="I99" s="313"/>
      <c r="J99" s="313"/>
      <c r="K99" s="3"/>
      <c r="L99" s="212" t="s">
        <v>224</v>
      </c>
      <c r="M99" s="213"/>
      <c r="N99" s="213"/>
      <c r="O99" s="213"/>
      <c r="P99" s="213"/>
      <c r="Q99" s="213"/>
      <c r="R99" s="213"/>
      <c r="S99" s="213"/>
      <c r="T99" s="213"/>
      <c r="U99" s="213"/>
      <c r="V99" s="213"/>
      <c r="W99" s="213"/>
      <c r="X99" s="213"/>
      <c r="Y99" s="213"/>
      <c r="Z99" s="213"/>
      <c r="AA99" s="213"/>
      <c r="AB99" s="207"/>
    </row>
    <row r="100" spans="1:28" ht="12.75">
      <c r="A100" s="207"/>
      <c r="B100" s="313" t="s">
        <v>73</v>
      </c>
      <c r="C100" s="313"/>
      <c r="D100" s="313"/>
      <c r="E100" s="313"/>
      <c r="F100" s="313"/>
      <c r="G100" s="313"/>
      <c r="H100" s="313"/>
      <c r="I100" s="313"/>
      <c r="J100" s="313"/>
      <c r="K100" s="3"/>
      <c r="L100" s="212" t="s">
        <v>225</v>
      </c>
      <c r="M100" s="213"/>
      <c r="N100" s="213"/>
      <c r="O100" s="213"/>
      <c r="P100" s="213"/>
      <c r="Q100" s="213"/>
      <c r="R100" s="213"/>
      <c r="S100" s="213"/>
      <c r="T100" s="213"/>
      <c r="U100" s="213"/>
      <c r="V100" s="213"/>
      <c r="W100" s="213"/>
      <c r="X100" s="213"/>
      <c r="Y100" s="213"/>
      <c r="Z100" s="213"/>
      <c r="AA100" s="213"/>
      <c r="AB100" s="207"/>
    </row>
    <row r="101" spans="1:28" ht="12.75">
      <c r="A101" s="207"/>
      <c r="B101" s="313" t="s">
        <v>205</v>
      </c>
      <c r="C101" s="313"/>
      <c r="D101" s="313"/>
      <c r="E101" s="313"/>
      <c r="F101" s="313"/>
      <c r="G101" s="313"/>
      <c r="H101" s="313"/>
      <c r="I101" s="313"/>
      <c r="J101" s="313"/>
      <c r="K101" s="3"/>
      <c r="L101" s="212" t="s">
        <v>226</v>
      </c>
      <c r="M101" s="213"/>
      <c r="N101" s="213"/>
      <c r="O101" s="213"/>
      <c r="P101" s="213"/>
      <c r="Q101" s="213"/>
      <c r="R101" s="213"/>
      <c r="S101" s="213"/>
      <c r="T101" s="213"/>
      <c r="U101" s="213"/>
      <c r="V101" s="213"/>
      <c r="W101" s="213"/>
      <c r="X101" s="213"/>
      <c r="Y101" s="213"/>
      <c r="Z101" s="213"/>
      <c r="AA101" s="213"/>
      <c r="AB101" s="207"/>
    </row>
    <row r="102" spans="1:28" ht="12.75">
      <c r="A102" s="207"/>
      <c r="B102" s="313" t="s">
        <v>74</v>
      </c>
      <c r="C102" s="313"/>
      <c r="D102" s="313"/>
      <c r="E102" s="313"/>
      <c r="F102" s="313"/>
      <c r="G102" s="313"/>
      <c r="H102" s="313"/>
      <c r="I102" s="313"/>
      <c r="J102" s="313"/>
      <c r="K102" s="3"/>
      <c r="L102" s="212" t="s">
        <v>227</v>
      </c>
      <c r="M102" s="213"/>
      <c r="N102" s="213"/>
      <c r="O102" s="213"/>
      <c r="P102" s="213"/>
      <c r="Q102" s="213"/>
      <c r="R102" s="213"/>
      <c r="S102" s="213"/>
      <c r="T102" s="213"/>
      <c r="U102" s="213"/>
      <c r="V102" s="213"/>
      <c r="W102" s="213"/>
      <c r="X102" s="213"/>
      <c r="Y102" s="213"/>
      <c r="Z102" s="213"/>
      <c r="AA102" s="213"/>
      <c r="AB102" s="207"/>
    </row>
    <row r="103" spans="1:28" ht="12.75">
      <c r="A103" s="207"/>
      <c r="B103" s="313" t="s">
        <v>141</v>
      </c>
      <c r="C103" s="313"/>
      <c r="D103" s="313"/>
      <c r="E103" s="313"/>
      <c r="F103" s="313"/>
      <c r="G103" s="313"/>
      <c r="H103" s="313"/>
      <c r="I103" s="313"/>
      <c r="J103" s="313"/>
      <c r="K103" s="3"/>
      <c r="L103" s="212" t="s">
        <v>228</v>
      </c>
      <c r="M103" s="213"/>
      <c r="N103" s="213"/>
      <c r="O103" s="213"/>
      <c r="P103" s="213"/>
      <c r="Q103" s="213"/>
      <c r="R103" s="213"/>
      <c r="S103" s="213"/>
      <c r="T103" s="213"/>
      <c r="U103" s="213"/>
      <c r="V103" s="213"/>
      <c r="W103" s="213"/>
      <c r="X103" s="213"/>
      <c r="Y103" s="213"/>
      <c r="Z103" s="213"/>
      <c r="AA103" s="213"/>
      <c r="AB103" s="207"/>
    </row>
    <row r="104" spans="1:28" ht="12.75">
      <c r="A104" s="207"/>
      <c r="B104" s="314" t="s">
        <v>193</v>
      </c>
      <c r="C104" s="314"/>
      <c r="D104" s="314"/>
      <c r="E104" s="314"/>
      <c r="F104" s="314"/>
      <c r="G104" s="314"/>
      <c r="H104" s="314"/>
      <c r="I104" s="314"/>
      <c r="J104" s="314"/>
      <c r="K104" s="3"/>
      <c r="L104" s="212" t="s">
        <v>229</v>
      </c>
      <c r="M104" s="213"/>
      <c r="N104" s="213"/>
      <c r="O104" s="213"/>
      <c r="P104" s="213"/>
      <c r="Q104" s="213"/>
      <c r="R104" s="213"/>
      <c r="S104" s="213"/>
      <c r="T104" s="213"/>
      <c r="U104" s="213"/>
      <c r="V104" s="213"/>
      <c r="W104" s="213"/>
      <c r="X104" s="213"/>
      <c r="Y104" s="213"/>
      <c r="Z104" s="213"/>
      <c r="AA104" s="213"/>
      <c r="AB104" s="207"/>
    </row>
    <row r="105" spans="1:28" ht="14.25" customHeight="1">
      <c r="A105" s="207"/>
      <c r="B105" s="207"/>
      <c r="C105" s="208"/>
      <c r="D105" s="208"/>
      <c r="E105" s="208"/>
      <c r="F105" s="208"/>
      <c r="G105" s="208"/>
      <c r="H105" s="208"/>
      <c r="I105" s="208"/>
      <c r="J105" s="208"/>
      <c r="K105" s="3"/>
      <c r="L105" s="156"/>
      <c r="M105" s="157"/>
      <c r="N105" s="158"/>
      <c r="O105" s="159"/>
      <c r="P105" s="160"/>
      <c r="Q105" s="161"/>
      <c r="R105" s="159"/>
      <c r="S105" s="162"/>
      <c r="T105" s="158"/>
      <c r="U105" s="163"/>
      <c r="V105" s="160"/>
      <c r="W105" s="161"/>
      <c r="X105" s="163"/>
      <c r="Y105" s="162"/>
      <c r="Z105" s="154"/>
      <c r="AA105" s="155"/>
      <c r="AB105" s="207"/>
    </row>
    <row r="106" spans="1:28" ht="12.75" customHeight="1">
      <c r="A106" s="208"/>
      <c r="B106" s="216" t="s">
        <v>194</v>
      </c>
      <c r="C106" s="217"/>
      <c r="D106" s="217"/>
      <c r="E106" s="217"/>
      <c r="F106" s="217"/>
      <c r="G106" s="171"/>
      <c r="H106" s="222" t="s">
        <v>222</v>
      </c>
      <c r="I106" s="222"/>
      <c r="J106" s="222"/>
      <c r="K106" s="3"/>
      <c r="L106" s="209" t="s">
        <v>194</v>
      </c>
      <c r="M106" s="210"/>
      <c r="N106" s="210"/>
      <c r="O106" s="210"/>
      <c r="P106" s="210"/>
      <c r="Q106" s="210"/>
      <c r="R106" s="210"/>
      <c r="S106" s="210"/>
      <c r="T106" s="210"/>
      <c r="U106" s="210"/>
      <c r="V106" s="210"/>
      <c r="W106" s="210"/>
      <c r="X106" s="210"/>
      <c r="Y106" s="210"/>
      <c r="Z106" s="210"/>
      <c r="AA106" s="210"/>
      <c r="AB106" s="207"/>
    </row>
    <row r="107" spans="1:28" ht="12" customHeight="1">
      <c r="A107" s="208"/>
      <c r="B107" s="217"/>
      <c r="C107" s="217"/>
      <c r="D107" s="217"/>
      <c r="E107" s="217"/>
      <c r="F107" s="217"/>
      <c r="G107" s="171"/>
      <c r="H107" s="223"/>
      <c r="I107" s="223"/>
      <c r="J107" s="223"/>
      <c r="K107" s="3"/>
      <c r="L107" s="211"/>
      <c r="M107" s="211"/>
      <c r="N107" s="211"/>
      <c r="O107" s="211"/>
      <c r="P107" s="211"/>
      <c r="Q107" s="211"/>
      <c r="R107" s="211"/>
      <c r="S107" s="211"/>
      <c r="T107" s="211"/>
      <c r="U107" s="211"/>
      <c r="V107" s="211"/>
      <c r="W107" s="211"/>
      <c r="X107" s="211"/>
      <c r="Y107" s="211"/>
      <c r="Z107" s="211"/>
      <c r="AA107" s="211"/>
      <c r="AB107" s="207"/>
    </row>
    <row r="108" spans="1:28" ht="13.5" customHeight="1">
      <c r="A108" s="208"/>
      <c r="B108" s="217"/>
      <c r="C108" s="217"/>
      <c r="D108" s="217"/>
      <c r="E108" s="217"/>
      <c r="F108" s="217"/>
      <c r="G108" s="171"/>
      <c r="H108" s="218" t="s">
        <v>218</v>
      </c>
      <c r="I108" s="218"/>
      <c r="J108" s="218"/>
      <c r="K108" s="3"/>
      <c r="L108" s="211"/>
      <c r="M108" s="211"/>
      <c r="N108" s="211"/>
      <c r="O108" s="211"/>
      <c r="P108" s="211"/>
      <c r="Q108" s="211"/>
      <c r="R108" s="211"/>
      <c r="S108" s="211"/>
      <c r="T108" s="211"/>
      <c r="U108" s="211"/>
      <c r="V108" s="211"/>
      <c r="W108" s="211"/>
      <c r="X108" s="211"/>
      <c r="Y108" s="211"/>
      <c r="Z108" s="211"/>
      <c r="AA108" s="211"/>
      <c r="AB108" s="207"/>
    </row>
    <row r="109" spans="1:28" ht="14.25" customHeight="1">
      <c r="A109" s="208"/>
      <c r="B109" s="217"/>
      <c r="C109" s="217"/>
      <c r="D109" s="217"/>
      <c r="E109" s="217"/>
      <c r="F109" s="217"/>
      <c r="G109" s="171"/>
      <c r="H109" s="219" t="s">
        <v>217</v>
      </c>
      <c r="I109" s="219"/>
      <c r="J109" s="219"/>
      <c r="K109" s="3"/>
      <c r="L109" s="211"/>
      <c r="M109" s="211"/>
      <c r="N109" s="211"/>
      <c r="O109" s="211"/>
      <c r="P109" s="211"/>
      <c r="Q109" s="211"/>
      <c r="R109" s="211"/>
      <c r="S109" s="211"/>
      <c r="T109" s="211"/>
      <c r="U109" s="211"/>
      <c r="V109" s="211"/>
      <c r="W109" s="211"/>
      <c r="X109" s="211"/>
      <c r="Y109" s="211"/>
      <c r="Z109" s="211"/>
      <c r="AA109" s="211"/>
      <c r="AB109" s="207"/>
    </row>
    <row r="110" spans="1:28" ht="14.25" customHeight="1">
      <c r="A110" s="208"/>
      <c r="B110" s="217"/>
      <c r="C110" s="217"/>
      <c r="D110" s="217"/>
      <c r="E110" s="217"/>
      <c r="F110" s="217"/>
      <c r="G110" s="171"/>
      <c r="H110" s="220" t="s">
        <v>219</v>
      </c>
      <c r="I110" s="221"/>
      <c r="J110" s="221"/>
      <c r="K110" s="3"/>
      <c r="L110" s="211"/>
      <c r="M110" s="211"/>
      <c r="N110" s="211"/>
      <c r="O110" s="211"/>
      <c r="P110" s="211"/>
      <c r="Q110" s="211"/>
      <c r="R110" s="211"/>
      <c r="S110" s="211"/>
      <c r="T110" s="211"/>
      <c r="U110" s="211"/>
      <c r="V110" s="211"/>
      <c r="W110" s="211"/>
      <c r="X110" s="211"/>
      <c r="Y110" s="211"/>
      <c r="Z110" s="211"/>
      <c r="AA110" s="211"/>
      <c r="AB110" s="207"/>
    </row>
    <row r="111" spans="1:28" ht="13.5" customHeight="1">
      <c r="A111" s="208"/>
      <c r="B111" s="217"/>
      <c r="C111" s="217"/>
      <c r="D111" s="217"/>
      <c r="E111" s="217"/>
      <c r="F111" s="217"/>
      <c r="G111" s="171"/>
      <c r="H111" s="220" t="s">
        <v>220</v>
      </c>
      <c r="I111" s="220"/>
      <c r="J111" s="220"/>
      <c r="K111" s="3"/>
      <c r="L111" s="211"/>
      <c r="M111" s="211"/>
      <c r="N111" s="211"/>
      <c r="O111" s="211"/>
      <c r="P111" s="211"/>
      <c r="Q111" s="211"/>
      <c r="R111" s="211"/>
      <c r="S111" s="211"/>
      <c r="T111" s="211"/>
      <c r="U111" s="211"/>
      <c r="V111" s="211"/>
      <c r="W111" s="211"/>
      <c r="X111" s="211"/>
      <c r="Y111" s="211"/>
      <c r="Z111" s="211"/>
      <c r="AA111" s="211"/>
      <c r="AB111" s="207"/>
    </row>
    <row r="112" spans="1:28" ht="13.5" customHeight="1">
      <c r="A112" s="208"/>
      <c r="B112" s="217"/>
      <c r="C112" s="217"/>
      <c r="D112" s="217"/>
      <c r="E112" s="217"/>
      <c r="F112" s="217"/>
      <c r="G112" s="171"/>
      <c r="H112" s="220" t="s">
        <v>221</v>
      </c>
      <c r="I112" s="220"/>
      <c r="J112" s="220"/>
      <c r="K112" s="3"/>
      <c r="L112" s="211"/>
      <c r="M112" s="211"/>
      <c r="N112" s="211"/>
      <c r="O112" s="211"/>
      <c r="P112" s="211"/>
      <c r="Q112" s="211"/>
      <c r="R112" s="211"/>
      <c r="S112" s="211"/>
      <c r="T112" s="211"/>
      <c r="U112" s="211"/>
      <c r="V112" s="211"/>
      <c r="W112" s="211"/>
      <c r="X112" s="211"/>
      <c r="Y112" s="211"/>
      <c r="Z112" s="211"/>
      <c r="AA112" s="211"/>
      <c r="AB112" s="207"/>
    </row>
    <row r="113" spans="1:28" ht="11.25" customHeight="1">
      <c r="A113" s="207"/>
      <c r="B113" s="207"/>
      <c r="C113" s="207"/>
      <c r="D113" s="207"/>
      <c r="E113" s="207"/>
      <c r="F113" s="207"/>
      <c r="G113" s="207"/>
      <c r="H113" s="207"/>
      <c r="I113" s="207"/>
      <c r="J113" s="207"/>
      <c r="K113" s="3"/>
      <c r="L113" s="207"/>
      <c r="M113" s="207"/>
      <c r="N113" s="207"/>
      <c r="O113" s="207"/>
      <c r="P113" s="207"/>
      <c r="Q113" s="207"/>
      <c r="R113" s="207"/>
      <c r="S113" s="207"/>
      <c r="T113" s="207"/>
      <c r="U113" s="207"/>
      <c r="V113" s="207"/>
      <c r="W113" s="207"/>
      <c r="X113" s="207"/>
      <c r="Y113" s="207"/>
      <c r="Z113" s="207"/>
      <c r="AA113" s="207"/>
      <c r="AB113" s="207"/>
    </row>
  </sheetData>
  <sheetProtection/>
  <mergeCells count="168">
    <mergeCell ref="AA38:AA43"/>
    <mergeCell ref="AA45:AA48"/>
    <mergeCell ref="Z50:Z58"/>
    <mergeCell ref="AA9:AA12"/>
    <mergeCell ref="AA14:AA22"/>
    <mergeCell ref="AA24:AA32"/>
    <mergeCell ref="AA34:AA36"/>
    <mergeCell ref="Z45:Z48"/>
    <mergeCell ref="Z24:Z32"/>
    <mergeCell ref="Z34:Z36"/>
    <mergeCell ref="N3:P3"/>
    <mergeCell ref="L23:AA23"/>
    <mergeCell ref="L13:AA13"/>
    <mergeCell ref="L8:AA8"/>
    <mergeCell ref="AA6:AA7"/>
    <mergeCell ref="Q3:S3"/>
    <mergeCell ref="T3:V3"/>
    <mergeCell ref="Z6:Z7"/>
    <mergeCell ref="Z9:Z12"/>
    <mergeCell ref="Z14:Z22"/>
    <mergeCell ref="L98:AA98"/>
    <mergeCell ref="L99:AA99"/>
    <mergeCell ref="L49:AA49"/>
    <mergeCell ref="L59:AA59"/>
    <mergeCell ref="AA80:AA82"/>
    <mergeCell ref="AA50:AA58"/>
    <mergeCell ref="Z84:Z97"/>
    <mergeCell ref="AA84:AA97"/>
    <mergeCell ref="AB2:AB113"/>
    <mergeCell ref="L33:AA33"/>
    <mergeCell ref="L37:AA37"/>
    <mergeCell ref="L44:AA44"/>
    <mergeCell ref="AA60:AA78"/>
    <mergeCell ref="Z60:Z78"/>
    <mergeCell ref="Z80:Z82"/>
    <mergeCell ref="N5:AA5"/>
    <mergeCell ref="N4:P4"/>
    <mergeCell ref="Q4:S4"/>
    <mergeCell ref="H24:J24"/>
    <mergeCell ref="H12:I12"/>
    <mergeCell ref="H14:I14"/>
    <mergeCell ref="H13:I13"/>
    <mergeCell ref="H15:I15"/>
    <mergeCell ref="H11:I11"/>
    <mergeCell ref="H10:J10"/>
    <mergeCell ref="H4:I4"/>
    <mergeCell ref="H5:I5"/>
    <mergeCell ref="H6:I6"/>
    <mergeCell ref="H7:I7"/>
    <mergeCell ref="H8:I8"/>
    <mergeCell ref="H9:I9"/>
    <mergeCell ref="B101:J101"/>
    <mergeCell ref="B102:J102"/>
    <mergeCell ref="B103:J103"/>
    <mergeCell ref="B104:J104"/>
    <mergeCell ref="B97:J97"/>
    <mergeCell ref="B98:J98"/>
    <mergeCell ref="B99:J99"/>
    <mergeCell ref="B100:J100"/>
    <mergeCell ref="B81:E81"/>
    <mergeCell ref="H81:J82"/>
    <mergeCell ref="F82:F94"/>
    <mergeCell ref="H84:J84"/>
    <mergeCell ref="H83:J83"/>
    <mergeCell ref="H90:J94"/>
    <mergeCell ref="H86:J88"/>
    <mergeCell ref="B77:E77"/>
    <mergeCell ref="H77:J78"/>
    <mergeCell ref="F78:F79"/>
    <mergeCell ref="H79:J80"/>
    <mergeCell ref="H69:J70"/>
    <mergeCell ref="H71:J72"/>
    <mergeCell ref="H73:J74"/>
    <mergeCell ref="H75:J76"/>
    <mergeCell ref="H63:I63"/>
    <mergeCell ref="H65:J65"/>
    <mergeCell ref="H66:J66"/>
    <mergeCell ref="H68:J68"/>
    <mergeCell ref="H67:J67"/>
    <mergeCell ref="H64:J64"/>
    <mergeCell ref="B48:E48"/>
    <mergeCell ref="F49:F55"/>
    <mergeCell ref="B57:E57"/>
    <mergeCell ref="F58:F75"/>
    <mergeCell ref="H42:J42"/>
    <mergeCell ref="B43:E43"/>
    <mergeCell ref="H43:J43"/>
    <mergeCell ref="F44:F46"/>
    <mergeCell ref="H44:J44"/>
    <mergeCell ref="H45:J45"/>
    <mergeCell ref="H46:J46"/>
    <mergeCell ref="H35:I35"/>
    <mergeCell ref="B36:E36"/>
    <mergeCell ref="H36:I36"/>
    <mergeCell ref="F37:F41"/>
    <mergeCell ref="H37:I37"/>
    <mergeCell ref="H39:J39"/>
    <mergeCell ref="H40:J40"/>
    <mergeCell ref="H41:J41"/>
    <mergeCell ref="H38:J38"/>
    <mergeCell ref="H31:I31"/>
    <mergeCell ref="B32:E32"/>
    <mergeCell ref="H32:I32"/>
    <mergeCell ref="F33:F34"/>
    <mergeCell ref="H33:I33"/>
    <mergeCell ref="H34:J34"/>
    <mergeCell ref="B22:E22"/>
    <mergeCell ref="H22:I22"/>
    <mergeCell ref="F23:F30"/>
    <mergeCell ref="H23:I23"/>
    <mergeCell ref="H25:I25"/>
    <mergeCell ref="H26:I26"/>
    <mergeCell ref="H27:I27"/>
    <mergeCell ref="H28:I28"/>
    <mergeCell ref="H29:I29"/>
    <mergeCell ref="H30:I30"/>
    <mergeCell ref="F13:F20"/>
    <mergeCell ref="H19:I19"/>
    <mergeCell ref="H20:I20"/>
    <mergeCell ref="H21:I21"/>
    <mergeCell ref="H16:I16"/>
    <mergeCell ref="H17:J17"/>
    <mergeCell ref="H18:I18"/>
    <mergeCell ref="F4:F5"/>
    <mergeCell ref="B7:E7"/>
    <mergeCell ref="F8:F10"/>
    <mergeCell ref="B12:E12"/>
    <mergeCell ref="B1:F1"/>
    <mergeCell ref="B3:E3"/>
    <mergeCell ref="H3:J3"/>
    <mergeCell ref="H2:J2"/>
    <mergeCell ref="G1:K1"/>
    <mergeCell ref="L1:AA1"/>
    <mergeCell ref="W2:Y2"/>
    <mergeCell ref="Z2:Z4"/>
    <mergeCell ref="AA2:AA4"/>
    <mergeCell ref="L2:M2"/>
    <mergeCell ref="W3:Y3"/>
    <mergeCell ref="T4:V4"/>
    <mergeCell ref="W4:Y4"/>
    <mergeCell ref="N2:P2"/>
    <mergeCell ref="Q2:S2"/>
    <mergeCell ref="A113:J113"/>
    <mergeCell ref="A1:A112"/>
    <mergeCell ref="T2:V2"/>
    <mergeCell ref="L113:AA113"/>
    <mergeCell ref="B105:J105"/>
    <mergeCell ref="B96:J96"/>
    <mergeCell ref="H47:J47"/>
    <mergeCell ref="L3:M3"/>
    <mergeCell ref="L4:M4"/>
    <mergeCell ref="H112:J112"/>
    <mergeCell ref="B106:F112"/>
    <mergeCell ref="H108:J108"/>
    <mergeCell ref="H109:J109"/>
    <mergeCell ref="H110:J110"/>
    <mergeCell ref="H111:J111"/>
    <mergeCell ref="H106:J107"/>
    <mergeCell ref="L5:M5"/>
    <mergeCell ref="L79:AA79"/>
    <mergeCell ref="L83:AA83"/>
    <mergeCell ref="L106:AA112"/>
    <mergeCell ref="L101:AA101"/>
    <mergeCell ref="L102:AA102"/>
    <mergeCell ref="L103:AA103"/>
    <mergeCell ref="L104:AA104"/>
    <mergeCell ref="Z38:Z43"/>
    <mergeCell ref="L100:AA100"/>
  </mergeCells>
  <conditionalFormatting sqref="F21">
    <cfRule type="cellIs" priority="1" dxfId="0" operator="greaterThan" stopIfTrue="1">
      <formula>0.35</formula>
    </cfRule>
    <cfRule type="cellIs" priority="2" dxfId="1" operator="lessThan" stopIfTrue="1">
      <formula>0.35</formula>
    </cfRule>
  </conditionalFormatting>
  <conditionalFormatting sqref="F11">
    <cfRule type="cellIs" priority="3" dxfId="2" operator="lessThan" stopIfTrue="1">
      <formula>0.05</formula>
    </cfRule>
    <cfRule type="cellIs" priority="4" dxfId="3" operator="between" stopIfTrue="1">
      <formula>0.05</formula>
      <formula>0.15</formula>
    </cfRule>
    <cfRule type="cellIs" priority="5" dxfId="0" operator="greaterThan" stopIfTrue="1">
      <formula>0.15</formula>
    </cfRule>
  </conditionalFormatting>
  <conditionalFormatting sqref="F31">
    <cfRule type="cellIs" priority="6" dxfId="4" operator="lessThan" stopIfTrue="1">
      <formula>0.05</formula>
    </cfRule>
    <cfRule type="cellIs" priority="7" dxfId="1" operator="between" stopIfTrue="1">
      <formula>0.05</formula>
      <formula>0.1</formula>
    </cfRule>
    <cfRule type="cellIs" priority="8" dxfId="0" operator="greaterThan" stopIfTrue="1">
      <formula>0.1</formula>
    </cfRule>
  </conditionalFormatting>
  <conditionalFormatting sqref="F35">
    <cfRule type="cellIs" priority="9" dxfId="5" operator="lessThan" stopIfTrue="1">
      <formula>0.05</formula>
    </cfRule>
    <cfRule type="cellIs" priority="10" dxfId="1" operator="between" stopIfTrue="1">
      <formula>0.05</formula>
      <formula>0.15</formula>
    </cfRule>
    <cfRule type="cellIs" priority="11" dxfId="0" operator="greaterThan" stopIfTrue="1">
      <formula>0.15</formula>
    </cfRule>
  </conditionalFormatting>
  <conditionalFormatting sqref="F42">
    <cfRule type="cellIs" priority="12" dxfId="2" operator="lessThan" stopIfTrue="1">
      <formula>0.1</formula>
    </cfRule>
    <cfRule type="cellIs" priority="13" dxfId="1" operator="between" stopIfTrue="1">
      <formula>0.1</formula>
      <formula>0.15</formula>
    </cfRule>
    <cfRule type="cellIs" priority="14" dxfId="0" operator="greaterThan" stopIfTrue="1">
      <formula>0.15</formula>
    </cfRule>
  </conditionalFormatting>
  <conditionalFormatting sqref="F47">
    <cfRule type="cellIs" priority="15" dxfId="5" operator="lessThan" stopIfTrue="1">
      <formula>0.02</formula>
    </cfRule>
    <cfRule type="cellIs" priority="16" dxfId="1" operator="between" stopIfTrue="1">
      <formula>0.02</formula>
      <formula>0.07</formula>
    </cfRule>
    <cfRule type="cellIs" priority="17" dxfId="0" operator="greaterThan" stopIfTrue="1">
      <formula>0.07</formula>
    </cfRule>
  </conditionalFormatting>
  <conditionalFormatting sqref="F56 F80">
    <cfRule type="cellIs" priority="18" dxfId="2" operator="lessThan" stopIfTrue="1">
      <formula>0.05</formula>
    </cfRule>
    <cfRule type="cellIs" priority="19" dxfId="1" operator="between" stopIfTrue="1">
      <formula>0.05</formula>
      <formula>0.1</formula>
    </cfRule>
    <cfRule type="cellIs" priority="20" dxfId="0" operator="greaterThan" stopIfTrue="1">
      <formula>0.1</formula>
    </cfRule>
  </conditionalFormatting>
  <conditionalFormatting sqref="F76">
    <cfRule type="cellIs" priority="21" dxfId="2" operator="lessThan" stopIfTrue="1">
      <formula>0.05</formula>
    </cfRule>
    <cfRule type="cellIs" priority="22" dxfId="1" operator="between" stopIfTrue="1">
      <formula>0.05</formula>
      <formula>0.1</formula>
    </cfRule>
    <cfRule type="cellIs" priority="23" dxfId="0" operator="greaterThan" stopIfTrue="1">
      <formula>0.1</formula>
    </cfRule>
  </conditionalFormatting>
  <conditionalFormatting sqref="F95">
    <cfRule type="cellIs" priority="24" dxfId="2" operator="lessThanOrEqual" stopIfTrue="1">
      <formula>0</formula>
    </cfRule>
    <cfRule type="cellIs" priority="25" dxfId="0" operator="greaterThan" stopIfTrue="1">
      <formula>0</formula>
    </cfRule>
  </conditionalFormatting>
  <conditionalFormatting sqref="J37">
    <cfRule type="cellIs" priority="26" dxfId="1" operator="equal" stopIfTrue="1">
      <formula>0</formula>
    </cfRule>
    <cfRule type="cellIs" priority="27" dxfId="2" operator="greaterThan" stopIfTrue="1">
      <formula>0</formula>
    </cfRule>
  </conditionalFormatting>
  <conditionalFormatting sqref="F6">
    <cfRule type="cellIs" priority="28" dxfId="0" operator="greaterThan" stopIfTrue="1">
      <formula>0.15</formula>
    </cfRule>
    <cfRule type="cellIs" priority="29" dxfId="1" operator="between" stopIfTrue="1">
      <formula>0.01</formula>
      <formula>0.15</formula>
    </cfRule>
  </conditionalFormatting>
  <conditionalFormatting sqref="AA14:AA22">
    <cfRule type="cellIs" priority="30" dxfId="6" operator="equal" stopIfTrue="1">
      <formula>0</formula>
    </cfRule>
    <cfRule type="cellIs" priority="31" dxfId="7" operator="lessThan" stopIfTrue="1">
      <formula>"l22"</formula>
    </cfRule>
  </conditionalFormatting>
  <conditionalFormatting sqref="AA9:AA12 AA24:AA32 AA6:AA7 AA80:AA82 AA60:AA78 AA50:AA58 AA45:AA48 AA38:AA43 AA34:AA36 AA84 AA105 X4:Y4 U4:V4 R4:S4">
    <cfRule type="cellIs" priority="32" dxfId="6" operator="equal" stopIfTrue="1">
      <formula>0</formula>
    </cfRule>
  </conditionalFormatting>
  <conditionalFormatting sqref="M14:M21 M9:M11 M6 M24:M31 M34:M35 M80:M81 M38:M42 M45:M47 M50:M57 M60:M77 M105 M84:M97">
    <cfRule type="cellIs" priority="33" dxfId="8" operator="greaterThan" stopIfTrue="1">
      <formula>0</formula>
    </cfRule>
  </conditionalFormatting>
  <conditionalFormatting sqref="N1:N65536 Q1:Q65536 T1:T65536 W1:W65536">
    <cfRule type="cellIs" priority="34" dxfId="6" operator="equal" stopIfTrue="1">
      <formula>0</formula>
    </cfRule>
    <cfRule type="cellIs" priority="35" dxfId="8" operator="greaterThan" stopIfTrue="1">
      <formula>0</formula>
    </cfRule>
  </conditionalFormatting>
  <hyperlinks>
    <hyperlink ref="H85" r:id="rId1" display="DAVERAMSEY.COM"/>
    <hyperlink ref="H95" r:id="rId2" display="Financial Peace University"/>
    <hyperlink ref="I85" r:id="rId3" display="48DAYS.COM"/>
    <hyperlink ref="I95" r:id="rId4" display="BRIANTRACY.COM"/>
    <hyperlink ref="J85" r:id="rId5" display="Kids &amp; Money"/>
    <hyperlink ref="B106" r:id="rId6" display="WWW.ENEMYOFDEBT.COM"/>
    <hyperlink ref="L106" r:id="rId7" display="WWW.ENEMYOFDEBT.COM"/>
    <hyperlink ref="H89" r:id="rId8" display="Total Money Makeover"/>
    <hyperlink ref="I89" r:id="rId9" display="212 Connection"/>
    <hyperlink ref="J89" r:id="rId10" display="Enemy of Debt"/>
  </hyperlinks>
  <printOptions/>
  <pageMargins left="0.75" right="0.75" top="1" bottom="1" header="0.5" footer="0.5"/>
  <pageSetup horizontalDpi="600" verticalDpi="600" orientation="portrait" paperSize="9" scale="53" r:id="rId11"/>
  <rowBreaks count="1" manualBreakCount="1">
    <brk id="56" max="255" man="1"/>
  </rowBreaks>
  <colBreaks count="3" manualBreakCount="3">
    <brk id="6" max="65535" man="1"/>
    <brk id="11" max="65535" man="1"/>
    <brk id="27" max="65535" man="1"/>
  </colBreaks>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D25" sqref="D25"/>
    </sheetView>
  </sheetViews>
  <sheetFormatPr defaultColWidth="9.140625" defaultRowHeight="12.75"/>
  <cols>
    <col min="1" max="1" width="2.00390625" style="0" customWidth="1"/>
    <col min="2" max="2" width="36.421875" style="0" customWidth="1"/>
    <col min="3" max="3" width="15.00390625" style="35" customWidth="1"/>
    <col min="4" max="4" width="18.28125" style="2" customWidth="1"/>
    <col min="5" max="5" width="18.421875" style="25" customWidth="1"/>
    <col min="6" max="6" width="18.421875" style="2" customWidth="1"/>
    <col min="7" max="7" width="2.421875" style="15" customWidth="1"/>
    <col min="8" max="8" width="1.8515625" style="0" customWidth="1"/>
  </cols>
  <sheetData>
    <row r="1" spans="1:8" ht="9.75" customHeight="1">
      <c r="A1" s="207"/>
      <c r="B1" s="207"/>
      <c r="C1" s="208"/>
      <c r="D1" s="208"/>
      <c r="E1" s="208"/>
      <c r="F1" s="208"/>
      <c r="G1" s="208"/>
      <c r="H1" s="207"/>
    </row>
    <row r="2" spans="1:8" ht="26.25" customHeight="1">
      <c r="A2" s="208"/>
      <c r="B2" s="346" t="s">
        <v>180</v>
      </c>
      <c r="C2" s="223"/>
      <c r="D2" s="345" t="s">
        <v>188</v>
      </c>
      <c r="E2" s="345"/>
      <c r="F2" s="345"/>
      <c r="G2" s="34"/>
      <c r="H2" s="208"/>
    </row>
    <row r="3" spans="1:8" ht="19.5" customHeight="1">
      <c r="A3" s="208"/>
      <c r="B3" s="340" t="s">
        <v>187</v>
      </c>
      <c r="C3" s="340"/>
      <c r="D3" s="341"/>
      <c r="E3" s="342"/>
      <c r="F3" s="343">
        <v>2000</v>
      </c>
      <c r="G3" s="344"/>
      <c r="H3" s="208"/>
    </row>
    <row r="4" spans="1:8" s="1" customFormat="1" ht="15">
      <c r="A4" s="208"/>
      <c r="B4" s="31" t="s">
        <v>181</v>
      </c>
      <c r="C4" s="112" t="s">
        <v>186</v>
      </c>
      <c r="D4" s="37" t="s">
        <v>121</v>
      </c>
      <c r="E4" s="113" t="s">
        <v>122</v>
      </c>
      <c r="F4" s="37" t="s">
        <v>123</v>
      </c>
      <c r="G4" s="30" t="s">
        <v>130</v>
      </c>
      <c r="H4" s="208"/>
    </row>
    <row r="5" spans="1:8" ht="12.75">
      <c r="A5" s="208"/>
      <c r="B5" s="47" t="s">
        <v>182</v>
      </c>
      <c r="C5" s="115">
        <v>39873</v>
      </c>
      <c r="D5" s="116">
        <v>967.29</v>
      </c>
      <c r="E5" s="114"/>
      <c r="F5" s="95">
        <f>F3-D5+E5</f>
        <v>1032.71</v>
      </c>
      <c r="G5" s="117" t="s">
        <v>130</v>
      </c>
      <c r="H5" s="208"/>
    </row>
    <row r="6" spans="1:8" ht="12.75">
      <c r="A6" s="208"/>
      <c r="B6" s="47" t="s">
        <v>183</v>
      </c>
      <c r="C6" s="115">
        <v>39877</v>
      </c>
      <c r="D6" s="116">
        <v>158.92</v>
      </c>
      <c r="E6" s="114"/>
      <c r="F6" s="95">
        <f>F5-D6+E6</f>
        <v>873.7900000000001</v>
      </c>
      <c r="G6" s="117" t="s">
        <v>130</v>
      </c>
      <c r="H6" s="208"/>
    </row>
    <row r="7" spans="1:8" ht="12.75">
      <c r="A7" s="208"/>
      <c r="B7" s="47" t="s">
        <v>184</v>
      </c>
      <c r="C7" s="115">
        <v>39877</v>
      </c>
      <c r="D7" s="116">
        <v>101.9</v>
      </c>
      <c r="E7" s="114"/>
      <c r="F7" s="95">
        <f>F6-D7+E7</f>
        <v>771.8900000000001</v>
      </c>
      <c r="G7" s="117" t="s">
        <v>130</v>
      </c>
      <c r="H7" s="208"/>
    </row>
    <row r="8" spans="1:8" ht="12.75">
      <c r="A8" s="208"/>
      <c r="B8" s="47" t="s">
        <v>185</v>
      </c>
      <c r="C8" s="115">
        <v>39877</v>
      </c>
      <c r="D8" s="116"/>
      <c r="E8" s="114">
        <v>1450</v>
      </c>
      <c r="F8" s="95">
        <f>F7-D8+E8</f>
        <v>2221.8900000000003</v>
      </c>
      <c r="G8" s="117" t="s">
        <v>130</v>
      </c>
      <c r="H8" s="208"/>
    </row>
    <row r="9" spans="1:8" ht="12.75">
      <c r="A9" s="208"/>
      <c r="B9" s="47" t="s">
        <v>190</v>
      </c>
      <c r="C9" s="115">
        <v>39880</v>
      </c>
      <c r="D9" s="116">
        <v>127.5</v>
      </c>
      <c r="E9" s="114"/>
      <c r="F9" s="95">
        <f aca="true" t="shared" si="0" ref="F9:F31">F8-D9+E9</f>
        <v>2094.3900000000003</v>
      </c>
      <c r="G9" s="117"/>
      <c r="H9" s="208"/>
    </row>
    <row r="10" spans="1:8" ht="12.75">
      <c r="A10" s="208"/>
      <c r="B10" s="47" t="s">
        <v>192</v>
      </c>
      <c r="C10" s="115">
        <v>39880</v>
      </c>
      <c r="D10" s="116">
        <v>200</v>
      </c>
      <c r="E10" s="114"/>
      <c r="F10" s="95">
        <f>F9-D10+E10</f>
        <v>1894.3900000000003</v>
      </c>
      <c r="G10" s="117" t="s">
        <v>130</v>
      </c>
      <c r="H10" s="208"/>
    </row>
    <row r="11" spans="1:8" ht="12.75">
      <c r="A11" s="208"/>
      <c r="B11" s="47" t="s">
        <v>191</v>
      </c>
      <c r="C11" s="115">
        <v>39882</v>
      </c>
      <c r="D11" s="116">
        <v>140</v>
      </c>
      <c r="E11" s="114"/>
      <c r="F11" s="95">
        <f t="shared" si="0"/>
        <v>1754.3900000000003</v>
      </c>
      <c r="G11" s="117"/>
      <c r="H11" s="208"/>
    </row>
    <row r="12" spans="1:8" ht="12.75">
      <c r="A12" s="208"/>
      <c r="B12" s="47"/>
      <c r="C12" s="115"/>
      <c r="D12" s="116"/>
      <c r="E12" s="114"/>
      <c r="F12" s="95">
        <f t="shared" si="0"/>
        <v>1754.3900000000003</v>
      </c>
      <c r="G12" s="117"/>
      <c r="H12" s="208"/>
    </row>
    <row r="13" spans="1:8" ht="12.75">
      <c r="A13" s="208"/>
      <c r="B13" s="47"/>
      <c r="C13" s="115"/>
      <c r="D13" s="116"/>
      <c r="E13" s="114"/>
      <c r="F13" s="95">
        <f t="shared" si="0"/>
        <v>1754.3900000000003</v>
      </c>
      <c r="G13" s="117"/>
      <c r="H13" s="208"/>
    </row>
    <row r="14" spans="1:8" ht="12.75">
      <c r="A14" s="208"/>
      <c r="B14" s="47"/>
      <c r="C14" s="115"/>
      <c r="D14" s="116"/>
      <c r="E14" s="114"/>
      <c r="F14" s="95">
        <f t="shared" si="0"/>
        <v>1754.3900000000003</v>
      </c>
      <c r="G14" s="117"/>
      <c r="H14" s="208"/>
    </row>
    <row r="15" spans="1:8" ht="12.75">
      <c r="A15" s="208"/>
      <c r="B15" s="47"/>
      <c r="C15" s="115"/>
      <c r="D15" s="116"/>
      <c r="E15" s="114"/>
      <c r="F15" s="95">
        <f t="shared" si="0"/>
        <v>1754.3900000000003</v>
      </c>
      <c r="G15" s="117"/>
      <c r="H15" s="208"/>
    </row>
    <row r="16" spans="1:8" ht="12.75">
      <c r="A16" s="208"/>
      <c r="B16" s="47"/>
      <c r="C16" s="115"/>
      <c r="D16" s="116"/>
      <c r="E16" s="114"/>
      <c r="F16" s="95">
        <f t="shared" si="0"/>
        <v>1754.3900000000003</v>
      </c>
      <c r="G16" s="117"/>
      <c r="H16" s="208"/>
    </row>
    <row r="17" spans="1:8" ht="12.75">
      <c r="A17" s="208"/>
      <c r="B17" s="47"/>
      <c r="C17" s="115"/>
      <c r="D17" s="116"/>
      <c r="E17" s="114"/>
      <c r="F17" s="95">
        <f t="shared" si="0"/>
        <v>1754.3900000000003</v>
      </c>
      <c r="G17" s="117"/>
      <c r="H17" s="208"/>
    </row>
    <row r="18" spans="1:8" ht="12.75">
      <c r="A18" s="208"/>
      <c r="B18" s="47"/>
      <c r="C18" s="115"/>
      <c r="D18" s="116"/>
      <c r="E18" s="114"/>
      <c r="F18" s="95">
        <f t="shared" si="0"/>
        <v>1754.3900000000003</v>
      </c>
      <c r="G18" s="117"/>
      <c r="H18" s="208"/>
    </row>
    <row r="19" spans="1:8" ht="12.75">
      <c r="A19" s="208"/>
      <c r="B19" s="47"/>
      <c r="C19" s="115"/>
      <c r="D19" s="116"/>
      <c r="E19" s="114"/>
      <c r="F19" s="95">
        <f t="shared" si="0"/>
        <v>1754.3900000000003</v>
      </c>
      <c r="G19" s="117"/>
      <c r="H19" s="208"/>
    </row>
    <row r="20" spans="1:8" ht="12.75">
      <c r="A20" s="208"/>
      <c r="B20" s="47"/>
      <c r="C20" s="115"/>
      <c r="D20" s="116"/>
      <c r="E20" s="114"/>
      <c r="F20" s="95">
        <f t="shared" si="0"/>
        <v>1754.3900000000003</v>
      </c>
      <c r="G20" s="117"/>
      <c r="H20" s="208"/>
    </row>
    <row r="21" spans="1:8" ht="12.75">
      <c r="A21" s="208"/>
      <c r="B21" s="47"/>
      <c r="C21" s="115"/>
      <c r="D21" s="116"/>
      <c r="E21" s="114"/>
      <c r="F21" s="95">
        <f t="shared" si="0"/>
        <v>1754.3900000000003</v>
      </c>
      <c r="G21" s="117"/>
      <c r="H21" s="208"/>
    </row>
    <row r="22" spans="1:8" ht="12.75">
      <c r="A22" s="208"/>
      <c r="B22" s="47"/>
      <c r="C22" s="115"/>
      <c r="D22" s="116"/>
      <c r="E22" s="114"/>
      <c r="F22" s="95">
        <f t="shared" si="0"/>
        <v>1754.3900000000003</v>
      </c>
      <c r="G22" s="117"/>
      <c r="H22" s="208"/>
    </row>
    <row r="23" spans="1:8" ht="12.75">
      <c r="A23" s="208"/>
      <c r="B23" s="47"/>
      <c r="C23" s="115"/>
      <c r="D23" s="116"/>
      <c r="E23" s="114"/>
      <c r="F23" s="95">
        <f t="shared" si="0"/>
        <v>1754.3900000000003</v>
      </c>
      <c r="G23" s="117"/>
      <c r="H23" s="208"/>
    </row>
    <row r="24" spans="1:8" ht="12.75">
      <c r="A24" s="208"/>
      <c r="B24" s="47"/>
      <c r="C24" s="115"/>
      <c r="D24" s="116"/>
      <c r="E24" s="114"/>
      <c r="F24" s="95">
        <f t="shared" si="0"/>
        <v>1754.3900000000003</v>
      </c>
      <c r="G24" s="117"/>
      <c r="H24" s="208"/>
    </row>
    <row r="25" spans="1:8" ht="12.75">
      <c r="A25" s="208"/>
      <c r="B25" s="47"/>
      <c r="C25" s="115"/>
      <c r="D25" s="116"/>
      <c r="E25" s="114"/>
      <c r="F25" s="95">
        <f t="shared" si="0"/>
        <v>1754.3900000000003</v>
      </c>
      <c r="G25" s="117"/>
      <c r="H25" s="208"/>
    </row>
    <row r="26" spans="1:8" ht="12.75">
      <c r="A26" s="208"/>
      <c r="B26" s="47"/>
      <c r="C26" s="115"/>
      <c r="D26" s="116"/>
      <c r="E26" s="114"/>
      <c r="F26" s="95">
        <f t="shared" si="0"/>
        <v>1754.3900000000003</v>
      </c>
      <c r="G26" s="117"/>
      <c r="H26" s="208"/>
    </row>
    <row r="27" spans="1:8" ht="12.75">
      <c r="A27" s="208"/>
      <c r="B27" s="47"/>
      <c r="C27" s="115"/>
      <c r="D27" s="116"/>
      <c r="E27" s="114"/>
      <c r="F27" s="95">
        <f t="shared" si="0"/>
        <v>1754.3900000000003</v>
      </c>
      <c r="G27" s="117"/>
      <c r="H27" s="208"/>
    </row>
    <row r="28" spans="1:8" ht="12.75">
      <c r="A28" s="208"/>
      <c r="B28" s="47"/>
      <c r="C28" s="115"/>
      <c r="D28" s="116"/>
      <c r="E28" s="114"/>
      <c r="F28" s="95">
        <f t="shared" si="0"/>
        <v>1754.3900000000003</v>
      </c>
      <c r="G28" s="117"/>
      <c r="H28" s="208"/>
    </row>
    <row r="29" spans="1:8" ht="12.75">
      <c r="A29" s="208"/>
      <c r="B29" s="47"/>
      <c r="C29" s="115"/>
      <c r="D29" s="116"/>
      <c r="E29" s="114"/>
      <c r="F29" s="95">
        <f t="shared" si="0"/>
        <v>1754.3900000000003</v>
      </c>
      <c r="G29" s="117"/>
      <c r="H29" s="208"/>
    </row>
    <row r="30" spans="1:8" ht="12.75">
      <c r="A30" s="208"/>
      <c r="B30" s="47"/>
      <c r="C30" s="115"/>
      <c r="D30" s="116"/>
      <c r="E30" s="114"/>
      <c r="F30" s="95">
        <f t="shared" si="0"/>
        <v>1754.3900000000003</v>
      </c>
      <c r="G30" s="117"/>
      <c r="H30" s="208"/>
    </row>
    <row r="31" spans="1:8" ht="12.75">
      <c r="A31" s="208"/>
      <c r="B31" s="47"/>
      <c r="C31" s="115"/>
      <c r="D31" s="116"/>
      <c r="E31" s="114"/>
      <c r="F31" s="95">
        <f t="shared" si="0"/>
        <v>1754.3900000000003</v>
      </c>
      <c r="G31" s="117"/>
      <c r="H31" s="208"/>
    </row>
    <row r="32" spans="1:8" ht="17.25" customHeight="1">
      <c r="A32" s="208"/>
      <c r="B32" s="351" t="s">
        <v>189</v>
      </c>
      <c r="C32" s="351"/>
      <c r="D32" s="351"/>
      <c r="E32" s="352"/>
      <c r="F32" s="349">
        <f>F31</f>
        <v>1754.3900000000003</v>
      </c>
      <c r="G32" s="350"/>
      <c r="H32" s="208"/>
    </row>
    <row r="33" spans="1:8" ht="9.75" customHeight="1">
      <c r="A33" s="208"/>
      <c r="B33" s="333"/>
      <c r="C33" s="353"/>
      <c r="D33" s="353"/>
      <c r="E33" s="353"/>
      <c r="F33" s="353"/>
      <c r="G33" s="353"/>
      <c r="H33" s="208"/>
    </row>
    <row r="34" spans="1:8" ht="12.75">
      <c r="A34" s="208"/>
      <c r="B34" s="347" t="s">
        <v>198</v>
      </c>
      <c r="C34" s="348"/>
      <c r="D34" s="348"/>
      <c r="E34" s="348"/>
      <c r="F34" s="348"/>
      <c r="G34" s="348"/>
      <c r="H34" s="208"/>
    </row>
    <row r="35" spans="1:8" ht="12.75">
      <c r="A35" s="208"/>
      <c r="B35" s="354" t="s">
        <v>199</v>
      </c>
      <c r="C35" s="354"/>
      <c r="D35" s="354"/>
      <c r="E35" s="354"/>
      <c r="F35" s="354"/>
      <c r="G35" s="354"/>
      <c r="H35" s="208"/>
    </row>
    <row r="36" spans="1:8" ht="12.75">
      <c r="A36" s="208"/>
      <c r="B36" s="348" t="s">
        <v>200</v>
      </c>
      <c r="C36" s="348"/>
      <c r="D36" s="348"/>
      <c r="E36" s="348"/>
      <c r="F36" s="348"/>
      <c r="G36" s="348"/>
      <c r="H36" s="208"/>
    </row>
    <row r="37" spans="1:8" ht="8.25" customHeight="1">
      <c r="A37" s="208"/>
      <c r="B37" s="207"/>
      <c r="C37" s="208"/>
      <c r="D37" s="208"/>
      <c r="E37" s="208"/>
      <c r="F37" s="208"/>
      <c r="G37" s="208"/>
      <c r="H37" s="208"/>
    </row>
  </sheetData>
  <mergeCells count="14">
    <mergeCell ref="H1:H37"/>
    <mergeCell ref="A1:A37"/>
    <mergeCell ref="B1:G1"/>
    <mergeCell ref="B34:G34"/>
    <mergeCell ref="B36:G36"/>
    <mergeCell ref="F32:G32"/>
    <mergeCell ref="B32:E32"/>
    <mergeCell ref="B33:G33"/>
    <mergeCell ref="B37:G37"/>
    <mergeCell ref="B35:G35"/>
    <mergeCell ref="B3:E3"/>
    <mergeCell ref="F3:G3"/>
    <mergeCell ref="D2:F2"/>
    <mergeCell ref="B2:C2"/>
  </mergeCells>
  <printOptions/>
  <pageMargins left="0.75" right="0.75" top="1" bottom="1"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I75"/>
  <sheetViews>
    <sheetView workbookViewId="0" topLeftCell="A146">
      <selection activeCell="B179" sqref="B179"/>
    </sheetView>
  </sheetViews>
  <sheetFormatPr defaultColWidth="9.140625" defaultRowHeight="12.75"/>
  <cols>
    <col min="1" max="1" width="1.8515625" style="0" customWidth="1"/>
    <col min="2" max="2" width="24.7109375" style="0" customWidth="1"/>
    <col min="3" max="3" width="17.28125" style="16" customWidth="1"/>
    <col min="4" max="4" width="17.00390625" style="16" customWidth="1"/>
    <col min="5" max="5" width="15.57421875" style="16" customWidth="1"/>
    <col min="6" max="6" width="16.28125" style="16" customWidth="1"/>
    <col min="7" max="7" width="16.7109375" style="16" customWidth="1"/>
    <col min="8" max="8" width="17.00390625" style="16" customWidth="1"/>
    <col min="9" max="9" width="1.7109375" style="0" customWidth="1"/>
  </cols>
  <sheetData>
    <row r="1" spans="1:9" ht="9.75" customHeight="1">
      <c r="A1" s="207"/>
      <c r="B1" s="207"/>
      <c r="C1" s="207"/>
      <c r="D1" s="207"/>
      <c r="E1" s="207"/>
      <c r="F1" s="207"/>
      <c r="G1" s="207"/>
      <c r="H1" s="207"/>
      <c r="I1" s="207"/>
    </row>
    <row r="2" spans="1:9" ht="18" customHeight="1">
      <c r="A2" s="3"/>
      <c r="B2" s="355" t="s">
        <v>110</v>
      </c>
      <c r="C2" s="355"/>
      <c r="D2" s="355"/>
      <c r="E2" s="355"/>
      <c r="F2" s="355"/>
      <c r="G2" s="355"/>
      <c r="H2" s="355"/>
      <c r="I2" s="3"/>
    </row>
    <row r="3" spans="1:9" ht="12.75">
      <c r="A3" s="3"/>
      <c r="B3" s="3"/>
      <c r="C3" s="17"/>
      <c r="D3" s="17"/>
      <c r="E3" s="17"/>
      <c r="F3" s="17"/>
      <c r="G3" s="17"/>
      <c r="H3" s="17"/>
      <c r="I3" s="3"/>
    </row>
    <row r="4" spans="1:9" ht="12.75">
      <c r="A4" s="3"/>
      <c r="B4" s="18" t="s">
        <v>82</v>
      </c>
      <c r="C4" s="356" t="s">
        <v>201</v>
      </c>
      <c r="D4" s="357"/>
      <c r="E4" s="357"/>
      <c r="F4" s="357"/>
      <c r="G4" s="357"/>
      <c r="H4" s="357"/>
      <c r="I4" s="3"/>
    </row>
    <row r="5" spans="1:9" ht="12.75">
      <c r="A5" s="3"/>
      <c r="B5" s="19"/>
      <c r="C5" s="20" t="s">
        <v>210</v>
      </c>
      <c r="D5" s="21" t="s">
        <v>211</v>
      </c>
      <c r="E5" s="20" t="s">
        <v>212</v>
      </c>
      <c r="F5" s="21" t="s">
        <v>213</v>
      </c>
      <c r="G5" s="20" t="s">
        <v>80</v>
      </c>
      <c r="H5" s="21" t="s">
        <v>81</v>
      </c>
      <c r="I5" s="3"/>
    </row>
    <row r="6" spans="1:9" ht="12.75">
      <c r="A6" s="3"/>
      <c r="B6" s="213"/>
      <c r="C6" s="213"/>
      <c r="D6" s="213"/>
      <c r="E6" s="213"/>
      <c r="F6" s="213"/>
      <c r="G6" s="213"/>
      <c r="H6" s="213"/>
      <c r="I6" s="3"/>
    </row>
    <row r="7" spans="1:9" ht="12.75">
      <c r="A7" s="3"/>
      <c r="B7" s="22" t="s">
        <v>90</v>
      </c>
      <c r="C7" s="118">
        <v>1000</v>
      </c>
      <c r="D7" s="119">
        <v>1000</v>
      </c>
      <c r="E7" s="118">
        <v>1000</v>
      </c>
      <c r="F7" s="119">
        <v>1000</v>
      </c>
      <c r="G7" s="118">
        <v>1000</v>
      </c>
      <c r="H7" s="119">
        <v>1000</v>
      </c>
      <c r="I7" s="3"/>
    </row>
    <row r="8" spans="1:9" ht="12.75">
      <c r="A8" s="3"/>
      <c r="B8" s="22" t="s">
        <v>91</v>
      </c>
      <c r="C8" s="118"/>
      <c r="D8" s="119"/>
      <c r="E8" s="118"/>
      <c r="F8" s="119"/>
      <c r="G8" s="118"/>
      <c r="H8" s="119"/>
      <c r="I8" s="3"/>
    </row>
    <row r="9" spans="1:9" ht="12.75">
      <c r="A9" s="3"/>
      <c r="B9" s="122" t="s">
        <v>7</v>
      </c>
      <c r="C9" s="124"/>
      <c r="D9" s="125"/>
      <c r="E9" s="124"/>
      <c r="F9" s="125"/>
      <c r="G9" s="124"/>
      <c r="H9" s="125"/>
      <c r="I9" s="3"/>
    </row>
    <row r="10" spans="1:9" ht="12.75">
      <c r="A10" s="3"/>
      <c r="B10" s="122" t="s">
        <v>6</v>
      </c>
      <c r="C10" s="124"/>
      <c r="D10" s="125"/>
      <c r="E10" s="124"/>
      <c r="F10" s="125"/>
      <c r="G10" s="124"/>
      <c r="H10" s="125"/>
      <c r="I10" s="3"/>
    </row>
    <row r="11" spans="1:9" ht="12.75">
      <c r="A11" s="3"/>
      <c r="B11" s="122" t="s">
        <v>83</v>
      </c>
      <c r="C11" s="124"/>
      <c r="D11" s="125"/>
      <c r="E11" s="124"/>
      <c r="F11" s="125"/>
      <c r="G11" s="124"/>
      <c r="H11" s="125"/>
      <c r="I11" s="3"/>
    </row>
    <row r="12" spans="1:9" ht="12.75">
      <c r="A12" s="3"/>
      <c r="B12" s="122" t="s">
        <v>84</v>
      </c>
      <c r="C12" s="124"/>
      <c r="D12" s="125"/>
      <c r="E12" s="124"/>
      <c r="F12" s="125"/>
      <c r="G12" s="124"/>
      <c r="H12" s="125"/>
      <c r="I12" s="3"/>
    </row>
    <row r="13" spans="1:9" ht="12.75">
      <c r="A13" s="3"/>
      <c r="B13" s="122" t="s">
        <v>55</v>
      </c>
      <c r="C13" s="124">
        <v>1336.36</v>
      </c>
      <c r="D13" s="125"/>
      <c r="E13" s="124"/>
      <c r="F13" s="125"/>
      <c r="G13" s="124"/>
      <c r="H13" s="125"/>
      <c r="I13" s="3"/>
    </row>
    <row r="14" spans="1:9" ht="12.75">
      <c r="A14" s="3"/>
      <c r="B14" s="122" t="s">
        <v>56</v>
      </c>
      <c r="C14" s="124"/>
      <c r="D14" s="125"/>
      <c r="E14" s="124"/>
      <c r="F14" s="125"/>
      <c r="G14" s="124"/>
      <c r="H14" s="125"/>
      <c r="I14" s="3"/>
    </row>
    <row r="15" spans="1:9" ht="12.75">
      <c r="A15" s="3"/>
      <c r="B15" s="122" t="s">
        <v>53</v>
      </c>
      <c r="C15" s="124">
        <v>226.68</v>
      </c>
      <c r="D15" s="125"/>
      <c r="E15" s="124"/>
      <c r="F15" s="125"/>
      <c r="G15" s="124"/>
      <c r="H15" s="125"/>
      <c r="I15" s="3"/>
    </row>
    <row r="16" spans="1:9" ht="12.75">
      <c r="A16" s="3"/>
      <c r="B16" s="122" t="s">
        <v>85</v>
      </c>
      <c r="C16" s="124">
        <v>600</v>
      </c>
      <c r="D16" s="125"/>
      <c r="E16" s="124"/>
      <c r="F16" s="125"/>
      <c r="G16" s="124"/>
      <c r="H16" s="125"/>
      <c r="I16" s="3"/>
    </row>
    <row r="17" spans="1:9" ht="12.75">
      <c r="A17" s="3"/>
      <c r="B17" s="122" t="s">
        <v>20</v>
      </c>
      <c r="C17" s="124"/>
      <c r="D17" s="125"/>
      <c r="E17" s="124"/>
      <c r="F17" s="125"/>
      <c r="G17" s="124"/>
      <c r="H17" s="125"/>
      <c r="I17" s="3"/>
    </row>
    <row r="18" spans="1:9" ht="12.75">
      <c r="A18" s="3"/>
      <c r="B18" s="122" t="s">
        <v>27</v>
      </c>
      <c r="C18" s="124"/>
      <c r="D18" s="125"/>
      <c r="E18" s="124"/>
      <c r="F18" s="125"/>
      <c r="G18" s="124"/>
      <c r="H18" s="125"/>
      <c r="I18" s="3"/>
    </row>
    <row r="19" spans="1:9" ht="12.75">
      <c r="A19" s="3"/>
      <c r="B19" s="122" t="s">
        <v>29</v>
      </c>
      <c r="C19" s="124"/>
      <c r="D19" s="125"/>
      <c r="E19" s="124"/>
      <c r="F19" s="125"/>
      <c r="G19" s="124"/>
      <c r="H19" s="125"/>
      <c r="I19" s="3"/>
    </row>
    <row r="20" spans="1:9" ht="12.75">
      <c r="A20" s="3"/>
      <c r="B20" s="122" t="s">
        <v>86</v>
      </c>
      <c r="C20" s="124">
        <v>166.68</v>
      </c>
      <c r="D20" s="125"/>
      <c r="E20" s="124"/>
      <c r="F20" s="125"/>
      <c r="G20" s="124"/>
      <c r="H20" s="125"/>
      <c r="I20" s="3"/>
    </row>
    <row r="21" spans="1:9" ht="12.75">
      <c r="A21" s="3"/>
      <c r="B21" s="122" t="s">
        <v>26</v>
      </c>
      <c r="C21" s="124"/>
      <c r="D21" s="125"/>
      <c r="E21" s="124"/>
      <c r="F21" s="125"/>
      <c r="G21" s="124"/>
      <c r="H21" s="125"/>
      <c r="I21" s="3"/>
    </row>
    <row r="22" spans="1:9" ht="12.75">
      <c r="A22" s="3"/>
      <c r="B22" s="122" t="s">
        <v>31</v>
      </c>
      <c r="C22" s="124"/>
      <c r="D22" s="125"/>
      <c r="E22" s="124"/>
      <c r="F22" s="125"/>
      <c r="G22" s="124"/>
      <c r="H22" s="125"/>
      <c r="I22" s="3"/>
    </row>
    <row r="23" spans="1:9" ht="12.75">
      <c r="A23" s="3"/>
      <c r="B23" s="122" t="s">
        <v>104</v>
      </c>
      <c r="C23" s="124">
        <v>80</v>
      </c>
      <c r="D23" s="125"/>
      <c r="E23" s="124"/>
      <c r="F23" s="125"/>
      <c r="G23" s="124"/>
      <c r="H23" s="125"/>
      <c r="I23" s="3"/>
    </row>
    <row r="24" spans="1:9" ht="12.75">
      <c r="A24" s="3"/>
      <c r="B24" s="122" t="s">
        <v>36</v>
      </c>
      <c r="C24" s="124"/>
      <c r="D24" s="125"/>
      <c r="E24" s="124"/>
      <c r="F24" s="125"/>
      <c r="G24" s="124"/>
      <c r="H24" s="125"/>
      <c r="I24" s="3"/>
    </row>
    <row r="25" spans="1:9" ht="12.75">
      <c r="A25" s="3"/>
      <c r="B25" s="122" t="s">
        <v>35</v>
      </c>
      <c r="C25" s="124"/>
      <c r="D25" s="125"/>
      <c r="E25" s="124"/>
      <c r="F25" s="125"/>
      <c r="G25" s="124"/>
      <c r="H25" s="125"/>
      <c r="I25" s="3"/>
    </row>
    <row r="26" spans="1:9" ht="12.75">
      <c r="A26" s="3"/>
      <c r="B26" s="122" t="s">
        <v>109</v>
      </c>
      <c r="C26" s="124">
        <v>40</v>
      </c>
      <c r="D26" s="125"/>
      <c r="E26" s="124"/>
      <c r="F26" s="125"/>
      <c r="G26" s="124"/>
      <c r="H26" s="125"/>
      <c r="I26" s="3"/>
    </row>
    <row r="27" spans="1:9" ht="12.75">
      <c r="A27" s="3"/>
      <c r="B27" s="122" t="s">
        <v>40</v>
      </c>
      <c r="C27" s="124"/>
      <c r="D27" s="125"/>
      <c r="E27" s="124"/>
      <c r="F27" s="125"/>
      <c r="G27" s="124"/>
      <c r="H27" s="125"/>
      <c r="I27" s="3"/>
    </row>
    <row r="28" spans="1:9" ht="12.75">
      <c r="A28" s="3"/>
      <c r="B28" s="122" t="s">
        <v>87</v>
      </c>
      <c r="C28" s="124"/>
      <c r="D28" s="125"/>
      <c r="E28" s="124"/>
      <c r="F28" s="125"/>
      <c r="G28" s="124"/>
      <c r="H28" s="125"/>
      <c r="I28" s="3"/>
    </row>
    <row r="29" spans="1:9" ht="12.75">
      <c r="A29" s="3"/>
      <c r="B29" s="122" t="s">
        <v>87</v>
      </c>
      <c r="C29" s="124"/>
      <c r="D29" s="125"/>
      <c r="E29" s="124"/>
      <c r="F29" s="125"/>
      <c r="G29" s="124"/>
      <c r="H29" s="125"/>
      <c r="I29" s="3"/>
    </row>
    <row r="30" spans="1:9" ht="12.75">
      <c r="A30" s="3"/>
      <c r="B30" s="122" t="s">
        <v>87</v>
      </c>
      <c r="C30" s="124"/>
      <c r="D30" s="125"/>
      <c r="E30" s="124"/>
      <c r="F30" s="125"/>
      <c r="G30" s="124"/>
      <c r="H30" s="125"/>
      <c r="I30" s="3"/>
    </row>
    <row r="31" spans="1:9" ht="12.75">
      <c r="A31" s="3"/>
      <c r="B31" s="18" t="s">
        <v>88</v>
      </c>
      <c r="C31" s="137">
        <f aca="true" t="shared" si="0" ref="C31:H31">SUM(C7:C30)</f>
        <v>3449.7199999999993</v>
      </c>
      <c r="D31" s="138">
        <f t="shared" si="0"/>
        <v>1000</v>
      </c>
      <c r="E31" s="137">
        <f t="shared" si="0"/>
        <v>1000</v>
      </c>
      <c r="F31" s="138">
        <f t="shared" si="0"/>
        <v>1000</v>
      </c>
      <c r="G31" s="137">
        <f t="shared" si="0"/>
        <v>1000</v>
      </c>
      <c r="H31" s="138">
        <f t="shared" si="0"/>
        <v>1000</v>
      </c>
      <c r="I31" s="3"/>
    </row>
    <row r="32" spans="1:9" ht="8.25" customHeight="1">
      <c r="A32" s="3"/>
      <c r="B32" s="3"/>
      <c r="C32" s="17"/>
      <c r="D32" s="17"/>
      <c r="E32" s="17"/>
      <c r="F32" s="17"/>
      <c r="G32" s="17"/>
      <c r="H32" s="17"/>
      <c r="I32" s="3"/>
    </row>
    <row r="33" spans="1:9" ht="12.75">
      <c r="A33" s="3"/>
      <c r="B33" s="348"/>
      <c r="C33" s="358" t="s">
        <v>89</v>
      </c>
      <c r="D33" s="358"/>
      <c r="E33" s="358"/>
      <c r="F33" s="358"/>
      <c r="G33" s="358"/>
      <c r="H33" s="359"/>
      <c r="I33" s="3"/>
    </row>
    <row r="34" spans="1:9" ht="12.75">
      <c r="A34" s="3"/>
      <c r="B34" s="348"/>
      <c r="C34" s="358" t="s">
        <v>92</v>
      </c>
      <c r="D34" s="358"/>
      <c r="E34" s="358"/>
      <c r="F34" s="358"/>
      <c r="G34" s="358"/>
      <c r="H34" s="359"/>
      <c r="I34" s="3"/>
    </row>
    <row r="35" spans="1:9" ht="12.75">
      <c r="A35" s="3"/>
      <c r="B35" s="348"/>
      <c r="C35" s="358" t="s">
        <v>93</v>
      </c>
      <c r="D35" s="358"/>
      <c r="E35" s="358"/>
      <c r="F35" s="358"/>
      <c r="G35" s="358"/>
      <c r="H35" s="359"/>
      <c r="I35" s="3"/>
    </row>
    <row r="36" spans="1:9" ht="12.75">
      <c r="A36" s="3"/>
      <c r="B36" s="348"/>
      <c r="C36" s="358" t="s">
        <v>94</v>
      </c>
      <c r="D36" s="358"/>
      <c r="E36" s="358"/>
      <c r="F36" s="358"/>
      <c r="G36" s="358"/>
      <c r="H36" s="359"/>
      <c r="I36" s="3"/>
    </row>
    <row r="37" spans="1:9" ht="12.75">
      <c r="A37" s="3"/>
      <c r="B37" s="348"/>
      <c r="C37" s="358" t="s">
        <v>95</v>
      </c>
      <c r="D37" s="358"/>
      <c r="E37" s="358"/>
      <c r="F37" s="358"/>
      <c r="G37" s="358"/>
      <c r="H37" s="359"/>
      <c r="I37" s="3"/>
    </row>
    <row r="38" spans="1:9" ht="9" customHeight="1">
      <c r="A38" s="3"/>
      <c r="B38" s="3"/>
      <c r="C38" s="17"/>
      <c r="D38" s="17"/>
      <c r="E38" s="17"/>
      <c r="F38" s="17"/>
      <c r="G38" s="17"/>
      <c r="H38" s="17"/>
      <c r="I38" s="3"/>
    </row>
    <row r="39" spans="1:9" ht="15.75">
      <c r="A39" s="3"/>
      <c r="B39" s="355" t="s">
        <v>111</v>
      </c>
      <c r="C39" s="355"/>
      <c r="D39" s="355"/>
      <c r="E39" s="355"/>
      <c r="F39" s="355"/>
      <c r="G39" s="355"/>
      <c r="H39" s="355"/>
      <c r="I39" s="3"/>
    </row>
    <row r="40" spans="1:9" ht="9" customHeight="1">
      <c r="A40" s="3"/>
      <c r="B40" s="3"/>
      <c r="C40" s="17"/>
      <c r="D40" s="17"/>
      <c r="E40" s="17"/>
      <c r="F40" s="17"/>
      <c r="G40" s="17"/>
      <c r="H40" s="17"/>
      <c r="I40" s="3"/>
    </row>
    <row r="41" spans="1:9" ht="12.75">
      <c r="A41" s="3"/>
      <c r="B41" s="31" t="s">
        <v>96</v>
      </c>
      <c r="C41" s="36" t="s">
        <v>207</v>
      </c>
      <c r="D41" s="36" t="s">
        <v>206</v>
      </c>
      <c r="E41" s="132" t="s">
        <v>114</v>
      </c>
      <c r="F41" s="126" t="s">
        <v>98</v>
      </c>
      <c r="G41" s="132" t="s">
        <v>99</v>
      </c>
      <c r="H41" s="121" t="s">
        <v>46</v>
      </c>
      <c r="I41" s="3"/>
    </row>
    <row r="42" spans="1:9" ht="15.75">
      <c r="A42" s="3"/>
      <c r="B42" s="122" t="s">
        <v>83</v>
      </c>
      <c r="C42" s="127"/>
      <c r="D42" s="127"/>
      <c r="E42" s="129" t="s">
        <v>97</v>
      </c>
      <c r="F42" s="131">
        <f>(D42/12)</f>
        <v>0</v>
      </c>
      <c r="G42" s="139">
        <f>SUM(C42+F42)</f>
        <v>0</v>
      </c>
      <c r="H42" s="140">
        <f>D42-G42</f>
        <v>0</v>
      </c>
      <c r="I42" s="3"/>
    </row>
    <row r="43" spans="1:9" ht="15.75">
      <c r="A43" s="3"/>
      <c r="B43" s="122" t="s">
        <v>84</v>
      </c>
      <c r="C43" s="43"/>
      <c r="D43" s="43"/>
      <c r="E43" s="129" t="s">
        <v>97</v>
      </c>
      <c r="F43" s="131">
        <f aca="true" t="shared" si="1" ref="F43:F63">(D43/12)</f>
        <v>0</v>
      </c>
      <c r="G43" s="139">
        <f aca="true" t="shared" si="2" ref="G43:G63">SUM(C43+F43)</f>
        <v>0</v>
      </c>
      <c r="H43" s="140">
        <f aca="true" t="shared" si="3" ref="H43:H63">D43-G43</f>
        <v>0</v>
      </c>
      <c r="I43" s="3"/>
    </row>
    <row r="44" spans="1:9" ht="15.75">
      <c r="A44" s="3"/>
      <c r="B44" s="122" t="s">
        <v>102</v>
      </c>
      <c r="C44" s="43">
        <v>1166.69</v>
      </c>
      <c r="D44" s="43">
        <v>2000</v>
      </c>
      <c r="E44" s="129" t="s">
        <v>97</v>
      </c>
      <c r="F44" s="131">
        <f t="shared" si="1"/>
        <v>166.66666666666666</v>
      </c>
      <c r="G44" s="139">
        <f t="shared" si="2"/>
        <v>1333.3566666666668</v>
      </c>
      <c r="H44" s="140">
        <f t="shared" si="3"/>
        <v>666.6433333333332</v>
      </c>
      <c r="I44" s="3"/>
    </row>
    <row r="45" spans="1:9" ht="15.75">
      <c r="A45" s="3"/>
      <c r="B45" s="122" t="s">
        <v>56</v>
      </c>
      <c r="C45" s="43"/>
      <c r="D45" s="43"/>
      <c r="E45" s="129" t="s">
        <v>97</v>
      </c>
      <c r="F45" s="131">
        <f t="shared" si="1"/>
        <v>0</v>
      </c>
      <c r="G45" s="139">
        <f t="shared" si="2"/>
        <v>0</v>
      </c>
      <c r="H45" s="140">
        <f t="shared" si="3"/>
        <v>0</v>
      </c>
      <c r="I45" s="3"/>
    </row>
    <row r="46" spans="1:9" ht="15.75">
      <c r="A46" s="3"/>
      <c r="B46" s="122" t="s">
        <v>103</v>
      </c>
      <c r="C46" s="43">
        <v>125.01</v>
      </c>
      <c r="D46" s="43">
        <v>500</v>
      </c>
      <c r="E46" s="129" t="s">
        <v>97</v>
      </c>
      <c r="F46" s="131">
        <f t="shared" si="1"/>
        <v>41.666666666666664</v>
      </c>
      <c r="G46" s="139">
        <f t="shared" si="2"/>
        <v>166.67666666666668</v>
      </c>
      <c r="H46" s="140">
        <f t="shared" si="3"/>
        <v>333.3233333333333</v>
      </c>
      <c r="I46" s="3"/>
    </row>
    <row r="47" spans="1:9" ht="15.75">
      <c r="A47" s="3"/>
      <c r="B47" s="122" t="s">
        <v>29</v>
      </c>
      <c r="C47" s="43"/>
      <c r="D47" s="43"/>
      <c r="E47" s="129" t="s">
        <v>97</v>
      </c>
      <c r="F47" s="131">
        <f t="shared" si="1"/>
        <v>0</v>
      </c>
      <c r="G47" s="139">
        <f t="shared" si="2"/>
        <v>0</v>
      </c>
      <c r="H47" s="140">
        <f t="shared" si="3"/>
        <v>0</v>
      </c>
      <c r="I47" s="3"/>
    </row>
    <row r="48" spans="1:9" ht="15.75">
      <c r="A48" s="3"/>
      <c r="B48" s="122" t="s">
        <v>104</v>
      </c>
      <c r="C48" s="43">
        <v>40</v>
      </c>
      <c r="D48" s="43">
        <v>480</v>
      </c>
      <c r="E48" s="129" t="s">
        <v>97</v>
      </c>
      <c r="F48" s="131">
        <f t="shared" si="1"/>
        <v>40</v>
      </c>
      <c r="G48" s="139">
        <f t="shared" si="2"/>
        <v>80</v>
      </c>
      <c r="H48" s="140">
        <f t="shared" si="3"/>
        <v>400</v>
      </c>
      <c r="I48" s="3"/>
    </row>
    <row r="49" spans="1:9" ht="15.75">
      <c r="A49" s="3"/>
      <c r="B49" s="122" t="s">
        <v>27</v>
      </c>
      <c r="C49" s="43"/>
      <c r="D49" s="43"/>
      <c r="E49" s="129" t="s">
        <v>97</v>
      </c>
      <c r="F49" s="131">
        <f t="shared" si="1"/>
        <v>0</v>
      </c>
      <c r="G49" s="139">
        <f t="shared" si="2"/>
        <v>0</v>
      </c>
      <c r="H49" s="140">
        <f t="shared" si="3"/>
        <v>0</v>
      </c>
      <c r="I49" s="3"/>
    </row>
    <row r="50" spans="1:9" ht="15.75">
      <c r="A50" s="3"/>
      <c r="B50" s="122" t="s">
        <v>53</v>
      </c>
      <c r="C50" s="43">
        <v>170.01</v>
      </c>
      <c r="D50" s="43">
        <v>340</v>
      </c>
      <c r="E50" s="129" t="s">
        <v>117</v>
      </c>
      <c r="F50" s="131">
        <f>(D50/6)</f>
        <v>56.666666666666664</v>
      </c>
      <c r="G50" s="139">
        <f t="shared" si="2"/>
        <v>226.67666666666665</v>
      </c>
      <c r="H50" s="140">
        <f t="shared" si="3"/>
        <v>113.32333333333335</v>
      </c>
      <c r="I50" s="3"/>
    </row>
    <row r="51" spans="1:9" ht="15.75">
      <c r="A51" s="3"/>
      <c r="B51" s="122" t="s">
        <v>54</v>
      </c>
      <c r="C51" s="43"/>
      <c r="D51" s="43"/>
      <c r="E51" s="129" t="s">
        <v>97</v>
      </c>
      <c r="F51" s="131">
        <f t="shared" si="1"/>
        <v>0</v>
      </c>
      <c r="G51" s="139">
        <f t="shared" si="2"/>
        <v>0</v>
      </c>
      <c r="H51" s="140">
        <f t="shared" si="3"/>
        <v>0</v>
      </c>
      <c r="I51" s="3"/>
    </row>
    <row r="52" spans="1:9" ht="15.75">
      <c r="A52" s="3"/>
      <c r="B52" s="122" t="s">
        <v>85</v>
      </c>
      <c r="C52" s="43">
        <v>500</v>
      </c>
      <c r="D52" s="43">
        <v>1200</v>
      </c>
      <c r="E52" s="129" t="s">
        <v>97</v>
      </c>
      <c r="F52" s="131">
        <f t="shared" si="1"/>
        <v>100</v>
      </c>
      <c r="G52" s="139">
        <f t="shared" si="2"/>
        <v>600</v>
      </c>
      <c r="H52" s="140">
        <f t="shared" si="3"/>
        <v>600</v>
      </c>
      <c r="I52" s="3"/>
    </row>
    <row r="53" spans="1:9" ht="15.75">
      <c r="A53" s="3"/>
      <c r="B53" s="122" t="s">
        <v>105</v>
      </c>
      <c r="C53" s="43">
        <v>45</v>
      </c>
      <c r="D53" s="43">
        <v>60</v>
      </c>
      <c r="E53" s="129" t="s">
        <v>97</v>
      </c>
      <c r="F53" s="131">
        <f t="shared" si="1"/>
        <v>5</v>
      </c>
      <c r="G53" s="139">
        <f t="shared" si="2"/>
        <v>50</v>
      </c>
      <c r="H53" s="140">
        <f t="shared" si="3"/>
        <v>10</v>
      </c>
      <c r="I53" s="3"/>
    </row>
    <row r="54" spans="1:9" ht="15.75">
      <c r="A54" s="3"/>
      <c r="B54" s="122" t="s">
        <v>106</v>
      </c>
      <c r="C54" s="43"/>
      <c r="D54" s="43"/>
      <c r="E54" s="129" t="s">
        <v>97</v>
      </c>
      <c r="F54" s="131">
        <f t="shared" si="1"/>
        <v>0</v>
      </c>
      <c r="G54" s="139">
        <f t="shared" si="2"/>
        <v>0</v>
      </c>
      <c r="H54" s="140">
        <f t="shared" si="3"/>
        <v>0</v>
      </c>
      <c r="I54" s="3"/>
    </row>
    <row r="55" spans="1:9" ht="15.75">
      <c r="A55" s="3"/>
      <c r="B55" s="122" t="s">
        <v>22</v>
      </c>
      <c r="C55" s="43"/>
      <c r="D55" s="43"/>
      <c r="E55" s="129" t="s">
        <v>97</v>
      </c>
      <c r="F55" s="131">
        <f t="shared" si="1"/>
        <v>0</v>
      </c>
      <c r="G55" s="139">
        <f t="shared" si="2"/>
        <v>0</v>
      </c>
      <c r="H55" s="140">
        <f t="shared" si="3"/>
        <v>0</v>
      </c>
      <c r="I55" s="3"/>
    </row>
    <row r="56" spans="1:9" ht="15.75">
      <c r="A56" s="3"/>
      <c r="B56" s="122" t="s">
        <v>107</v>
      </c>
      <c r="C56" s="43"/>
      <c r="D56" s="43"/>
      <c r="E56" s="129" t="s">
        <v>97</v>
      </c>
      <c r="F56" s="131">
        <f t="shared" si="1"/>
        <v>0</v>
      </c>
      <c r="G56" s="139">
        <f t="shared" si="2"/>
        <v>0</v>
      </c>
      <c r="H56" s="140">
        <f t="shared" si="3"/>
        <v>0</v>
      </c>
      <c r="I56" s="3"/>
    </row>
    <row r="57" spans="1:9" ht="15.75">
      <c r="A57" s="3"/>
      <c r="B57" s="122" t="s">
        <v>108</v>
      </c>
      <c r="C57" s="43"/>
      <c r="D57" s="43"/>
      <c r="E57" s="129" t="s">
        <v>97</v>
      </c>
      <c r="F57" s="131">
        <f t="shared" si="1"/>
        <v>0</v>
      </c>
      <c r="G57" s="139">
        <f t="shared" si="2"/>
        <v>0</v>
      </c>
      <c r="H57" s="140">
        <f t="shared" si="3"/>
        <v>0</v>
      </c>
      <c r="I57" s="3"/>
    </row>
    <row r="58" spans="1:9" ht="15.75">
      <c r="A58" s="3"/>
      <c r="B58" s="122" t="s">
        <v>40</v>
      </c>
      <c r="C58" s="43"/>
      <c r="D58" s="43"/>
      <c r="E58" s="129" t="s">
        <v>97</v>
      </c>
      <c r="F58" s="131">
        <f t="shared" si="1"/>
        <v>0</v>
      </c>
      <c r="G58" s="139">
        <f t="shared" si="2"/>
        <v>0</v>
      </c>
      <c r="H58" s="140">
        <f t="shared" si="3"/>
        <v>0</v>
      </c>
      <c r="I58" s="3"/>
    </row>
    <row r="59" spans="1:9" ht="15.75">
      <c r="A59" s="3"/>
      <c r="B59" s="123" t="s">
        <v>116</v>
      </c>
      <c r="C59" s="128">
        <v>0</v>
      </c>
      <c r="D59" s="128">
        <v>400</v>
      </c>
      <c r="E59" s="130" t="s">
        <v>208</v>
      </c>
      <c r="F59" s="131">
        <f>(D59/10)</f>
        <v>40</v>
      </c>
      <c r="G59" s="139">
        <f t="shared" si="2"/>
        <v>40</v>
      </c>
      <c r="H59" s="140">
        <f t="shared" si="3"/>
        <v>360</v>
      </c>
      <c r="I59" s="3"/>
    </row>
    <row r="60" spans="1:9" ht="15.75">
      <c r="A60" s="3"/>
      <c r="B60" s="122" t="s">
        <v>87</v>
      </c>
      <c r="C60" s="43"/>
      <c r="D60" s="43"/>
      <c r="E60" s="129" t="s">
        <v>97</v>
      </c>
      <c r="F60" s="131">
        <f t="shared" si="1"/>
        <v>0</v>
      </c>
      <c r="G60" s="139">
        <f t="shared" si="2"/>
        <v>0</v>
      </c>
      <c r="H60" s="140">
        <f t="shared" si="3"/>
        <v>0</v>
      </c>
      <c r="I60" s="3"/>
    </row>
    <row r="61" spans="1:9" ht="15.75">
      <c r="A61" s="3"/>
      <c r="B61" s="122" t="s">
        <v>87</v>
      </c>
      <c r="C61" s="43"/>
      <c r="D61" s="43"/>
      <c r="E61" s="129" t="s">
        <v>97</v>
      </c>
      <c r="F61" s="131">
        <f t="shared" si="1"/>
        <v>0</v>
      </c>
      <c r="G61" s="139">
        <f t="shared" si="2"/>
        <v>0</v>
      </c>
      <c r="H61" s="140">
        <f t="shared" si="3"/>
        <v>0</v>
      </c>
      <c r="I61" s="3"/>
    </row>
    <row r="62" spans="1:9" ht="15.75">
      <c r="A62" s="3"/>
      <c r="B62" s="122" t="s">
        <v>87</v>
      </c>
      <c r="C62" s="43"/>
      <c r="D62" s="43"/>
      <c r="E62" s="129" t="s">
        <v>97</v>
      </c>
      <c r="F62" s="131">
        <f t="shared" si="1"/>
        <v>0</v>
      </c>
      <c r="G62" s="139">
        <f t="shared" si="2"/>
        <v>0</v>
      </c>
      <c r="H62" s="140">
        <f t="shared" si="3"/>
        <v>0</v>
      </c>
      <c r="I62" s="3"/>
    </row>
    <row r="63" spans="1:9" ht="15.75">
      <c r="A63" s="3"/>
      <c r="B63" s="122"/>
      <c r="C63" s="43"/>
      <c r="D63" s="43"/>
      <c r="E63" s="129" t="s">
        <v>97</v>
      </c>
      <c r="F63" s="131">
        <f t="shared" si="1"/>
        <v>0</v>
      </c>
      <c r="G63" s="139">
        <f t="shared" si="2"/>
        <v>0</v>
      </c>
      <c r="H63" s="140">
        <f t="shared" si="3"/>
        <v>0</v>
      </c>
      <c r="I63" s="3"/>
    </row>
    <row r="64" spans="1:9" ht="15.75">
      <c r="A64" s="3"/>
      <c r="B64" s="31" t="s">
        <v>115</v>
      </c>
      <c r="C64" s="133">
        <f>SUM(C42:C63)</f>
        <v>2046.71</v>
      </c>
      <c r="D64" s="133">
        <f>SUM(D42:D63)</f>
        <v>4980</v>
      </c>
      <c r="E64" s="134"/>
      <c r="F64" s="136">
        <f>SUM(F42:F63)</f>
        <v>450</v>
      </c>
      <c r="G64" s="135">
        <f>SUM(G42:G63)</f>
        <v>2496.71</v>
      </c>
      <c r="H64" s="135">
        <f>SUM(H42:H63)</f>
        <v>2483.29</v>
      </c>
      <c r="I64" s="3"/>
    </row>
    <row r="65" spans="1:9" ht="9.75" customHeight="1">
      <c r="A65" s="3"/>
      <c r="B65" s="24"/>
      <c r="C65" s="364"/>
      <c r="D65" s="365"/>
      <c r="E65" s="26"/>
      <c r="F65" s="362"/>
      <c r="G65" s="363"/>
      <c r="H65" s="27"/>
      <c r="I65" s="3"/>
    </row>
    <row r="66" spans="1:9" ht="12.75">
      <c r="A66" s="3"/>
      <c r="B66" s="298" t="s">
        <v>101</v>
      </c>
      <c r="C66" s="298"/>
      <c r="D66" s="298"/>
      <c r="E66" s="298"/>
      <c r="F66" s="298"/>
      <c r="G66" s="298"/>
      <c r="H66" s="298"/>
      <c r="I66" s="3"/>
    </row>
    <row r="67" spans="1:9" ht="12.75">
      <c r="A67" s="3"/>
      <c r="B67" s="360" t="s">
        <v>100</v>
      </c>
      <c r="C67" s="360"/>
      <c r="D67" s="360"/>
      <c r="E67" s="360"/>
      <c r="F67" s="360"/>
      <c r="G67" s="360"/>
      <c r="H67" s="360"/>
      <c r="I67" s="3"/>
    </row>
    <row r="68" spans="1:9" ht="12.75">
      <c r="A68" s="3"/>
      <c r="B68" s="361" t="s">
        <v>209</v>
      </c>
      <c r="C68" s="361"/>
      <c r="D68" s="361"/>
      <c r="E68" s="361"/>
      <c r="F68" s="361"/>
      <c r="G68" s="361"/>
      <c r="H68" s="361"/>
      <c r="I68" s="3"/>
    </row>
    <row r="69" spans="1:9" ht="8.25" customHeight="1">
      <c r="A69" s="3"/>
      <c r="B69" s="24"/>
      <c r="C69" s="17"/>
      <c r="D69" s="17"/>
      <c r="E69" s="17"/>
      <c r="F69" s="17"/>
      <c r="G69" s="17"/>
      <c r="H69" s="17"/>
      <c r="I69" s="3"/>
    </row>
    <row r="70" spans="1:9" ht="12.75">
      <c r="A70" s="6"/>
      <c r="B70" s="15"/>
      <c r="I70" s="6"/>
    </row>
    <row r="71" spans="1:9" ht="12.75">
      <c r="A71" s="6"/>
      <c r="B71" s="15"/>
      <c r="I71" s="6"/>
    </row>
    <row r="72" spans="1:9" ht="12.75">
      <c r="A72" s="6"/>
      <c r="B72" s="15"/>
      <c r="I72" s="6"/>
    </row>
    <row r="73" spans="1:9" ht="12.75">
      <c r="A73" s="6"/>
      <c r="B73" s="15"/>
      <c r="I73" s="6"/>
    </row>
    <row r="74" spans="1:9" ht="12.75">
      <c r="A74" s="6"/>
      <c r="B74" s="15"/>
      <c r="I74" s="6"/>
    </row>
    <row r="75" spans="1:9" ht="12.75">
      <c r="A75" s="6"/>
      <c r="B75" s="6"/>
      <c r="C75" s="23"/>
      <c r="D75" s="23"/>
      <c r="E75" s="23"/>
      <c r="F75" s="23"/>
      <c r="G75" s="23"/>
      <c r="H75" s="23"/>
      <c r="I75" s="6"/>
    </row>
  </sheetData>
  <mergeCells count="17">
    <mergeCell ref="B67:H67"/>
    <mergeCell ref="B68:H68"/>
    <mergeCell ref="F65:G65"/>
    <mergeCell ref="B66:H66"/>
    <mergeCell ref="C65:D65"/>
    <mergeCell ref="C33:G33"/>
    <mergeCell ref="H33:H37"/>
    <mergeCell ref="B33:B37"/>
    <mergeCell ref="B39:H39"/>
    <mergeCell ref="C34:G34"/>
    <mergeCell ref="C35:G35"/>
    <mergeCell ref="C36:G36"/>
    <mergeCell ref="C37:G37"/>
    <mergeCell ref="A1:I1"/>
    <mergeCell ref="B2:H2"/>
    <mergeCell ref="C4:H4"/>
    <mergeCell ref="B6:H6"/>
  </mergeCells>
  <conditionalFormatting sqref="C7:H7">
    <cfRule type="cellIs" priority="1" dxfId="7" operator="lessThan" stopIfTrue="1">
      <formula>1000</formula>
    </cfRule>
    <cfRule type="cellIs" priority="2" dxfId="6" operator="greaterThanOrEqual" stopIfTrue="1">
      <formula>1000</formula>
    </cfRule>
  </conditionalFormatting>
  <conditionalFormatting sqref="F65:G65">
    <cfRule type="cellIs" priority="3" dxfId="8" operator="greaterThan" stopIfTrue="1">
      <formula>0</formula>
    </cfRule>
  </conditionalFormatting>
  <conditionalFormatting sqref="C31:H31">
    <cfRule type="cellIs" priority="4" dxfId="7" operator="lessThan" stopIfTrue="1">
      <formula>1000</formula>
    </cfRule>
  </conditionalFormatting>
  <printOptions/>
  <pageMargins left="0.75" right="0.75" top="1" bottom="1" header="0.5" footer="0.5"/>
  <pageSetup horizontalDpi="600" verticalDpi="600" orientation="landscape" r:id="rId1"/>
  <ignoredErrors>
    <ignoredError sqref="F50 F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Isaac</cp:lastModifiedBy>
  <cp:lastPrinted>2008-08-28T05:15:06Z</cp:lastPrinted>
  <dcterms:created xsi:type="dcterms:W3CDTF">2008-08-18T22:50:36Z</dcterms:created>
  <dcterms:modified xsi:type="dcterms:W3CDTF">2009-05-13T16:09:42Z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