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ternship Docs\05-2021\Managing Payroll For A Small Business\Templates\"/>
    </mc:Choice>
  </mc:AlternateContent>
  <bookViews>
    <workbookView xWindow="0" yWindow="0" windowWidth="23040" windowHeight="9384"/>
  </bookViews>
  <sheets>
    <sheet name="Employee and Calc" sheetId="1" r:id="rId1"/>
    <sheet name="Payslip" sheetId="3" r:id="rId2"/>
    <sheet name="Settings" sheetId="2" r:id="rId3"/>
  </sheets>
  <definedNames>
    <definedName name="_xlnm.Print_Area" localSheetId="1">Payslip!$A$2:$J$19</definedName>
  </definedNames>
  <calcPr calcId="152511"/>
</workbook>
</file>

<file path=xl/calcChain.xml><?xml version="1.0" encoding="utf-8"?>
<calcChain xmlns="http://schemas.openxmlformats.org/spreadsheetml/2006/main">
  <c r="H13" i="3" l="1"/>
  <c r="R5" i="1" l="1"/>
  <c r="A5" i="3"/>
  <c r="C19" i="3"/>
  <c r="C18" i="3"/>
  <c r="E9" i="3"/>
  <c r="E16" i="3" s="1"/>
  <c r="E4" i="3"/>
  <c r="A4" i="3"/>
  <c r="A2" i="3"/>
  <c r="I2" i="3"/>
  <c r="F18" i="3"/>
  <c r="E17" i="2"/>
  <c r="D17" i="2"/>
  <c r="D12" i="2"/>
  <c r="I12" i="2" s="1"/>
  <c r="E11" i="2"/>
  <c r="D11" i="2"/>
  <c r="I11" i="2" s="1"/>
  <c r="E10" i="2"/>
  <c r="D10" i="2"/>
  <c r="I10" i="2" s="1"/>
  <c r="E9" i="2"/>
  <c r="D9" i="2"/>
  <c r="I9" i="2" s="1"/>
  <c r="P2" i="1"/>
  <c r="J10" i="1"/>
  <c r="J11" i="1"/>
  <c r="J12" i="1"/>
  <c r="J9" i="1"/>
  <c r="Z5" i="1"/>
  <c r="T5" i="1"/>
  <c r="U5" i="1" s="1"/>
  <c r="V5" i="1"/>
  <c r="AI5" i="1"/>
  <c r="K16" i="1" s="1"/>
  <c r="B16" i="1"/>
  <c r="G13" i="1"/>
  <c r="G14" i="1" s="1"/>
  <c r="H12" i="3" l="1"/>
  <c r="AC5" i="1"/>
  <c r="AJ5" i="1"/>
  <c r="AM5" i="1" s="1"/>
  <c r="AD5" i="1"/>
  <c r="K10" i="1" s="1"/>
  <c r="AF5" i="1"/>
  <c r="K12" i="1" s="1"/>
  <c r="AE5" i="1"/>
  <c r="X5" i="1"/>
  <c r="W5" i="1"/>
  <c r="S5" i="1"/>
  <c r="AL5" i="1" l="1"/>
  <c r="AK5" i="1"/>
  <c r="K11" i="1"/>
  <c r="K9" i="1"/>
  <c r="H10" i="3" l="1"/>
  <c r="Y5" i="1"/>
  <c r="AA5" i="1" s="1"/>
  <c r="AG5" i="1"/>
  <c r="K8" i="1" l="1"/>
  <c r="H9" i="3" l="1"/>
  <c r="J14" i="1"/>
  <c r="F17" i="3" s="1"/>
  <c r="AN5" i="1"/>
  <c r="AP5" i="1"/>
  <c r="Q5" i="1" l="1"/>
  <c r="K20" i="1"/>
  <c r="P5" i="1"/>
  <c r="AO5" i="1"/>
  <c r="K14" i="1"/>
  <c r="K18" i="1" l="1"/>
  <c r="F19" i="3"/>
  <c r="H11" i="3"/>
  <c r="H16" i="3" s="1"/>
  <c r="I19" i="3" s="1"/>
</calcChain>
</file>

<file path=xl/sharedStrings.xml><?xml version="1.0" encoding="utf-8"?>
<sst xmlns="http://schemas.openxmlformats.org/spreadsheetml/2006/main" count="138" uniqueCount="97">
  <si>
    <t>Payments</t>
  </si>
  <si>
    <t>Deductions</t>
  </si>
  <si>
    <t>Net Pay</t>
  </si>
  <si>
    <t>Ers PRSI</t>
  </si>
  <si>
    <t>Taxable pay</t>
  </si>
  <si>
    <t>Taxable pay YTD</t>
  </si>
  <si>
    <t>USC able pay</t>
  </si>
  <si>
    <t>USC able pay YTD</t>
  </si>
  <si>
    <t>PRSI able pay</t>
  </si>
  <si>
    <t>TAX</t>
  </si>
  <si>
    <t>Tax @ 20%</t>
  </si>
  <si>
    <t>Tax @ 40%</t>
  </si>
  <si>
    <t>USC</t>
  </si>
  <si>
    <t>USC @ 1.5%</t>
  </si>
  <si>
    <t>USC @ 3.5%</t>
  </si>
  <si>
    <t>USC @ 7%</t>
  </si>
  <si>
    <t>USC @ 8%</t>
  </si>
  <si>
    <t>LPT</t>
  </si>
  <si>
    <t>LPT TP</t>
  </si>
  <si>
    <t>PRSI</t>
  </si>
  <si>
    <t>PRSI Min</t>
  </si>
  <si>
    <t>EE PRSI %</t>
  </si>
  <si>
    <t>ER PRSI %</t>
  </si>
  <si>
    <t>Class/Subclass</t>
  </si>
  <si>
    <t>EE PRSI</t>
  </si>
  <si>
    <t>ER PRSI</t>
  </si>
  <si>
    <t>A1</t>
  </si>
  <si>
    <t>Employee Name</t>
  </si>
  <si>
    <t>PPS No</t>
  </si>
  <si>
    <t>123456F</t>
  </si>
  <si>
    <t>Address</t>
  </si>
  <si>
    <t>Mobile</t>
  </si>
  <si>
    <t>Home Tel</t>
  </si>
  <si>
    <t>Email</t>
  </si>
  <si>
    <t>Tax Cred Annum</t>
  </si>
  <si>
    <t>USC Rate 1</t>
  </si>
  <si>
    <t>Cut Off Annum</t>
  </si>
  <si>
    <t>USC Rate 2</t>
  </si>
  <si>
    <t>USC Rate 3</t>
  </si>
  <si>
    <t>USC Rate 4</t>
  </si>
  <si>
    <t>PRSI Category</t>
  </si>
  <si>
    <t>M</t>
  </si>
  <si>
    <t>PAYE</t>
  </si>
  <si>
    <t>Tax</t>
  </si>
  <si>
    <t>PRSI Cat</t>
  </si>
  <si>
    <t>Pay Date</t>
  </si>
  <si>
    <t>No of weeks</t>
  </si>
  <si>
    <t>Pay Period</t>
  </si>
  <si>
    <t>Employers PRSI</t>
  </si>
  <si>
    <t>Gross Pay</t>
  </si>
  <si>
    <t>Taxdue</t>
  </si>
  <si>
    <t>Tax Credit</t>
  </si>
  <si>
    <t>Tax Due</t>
  </si>
  <si>
    <t>Total USC</t>
  </si>
  <si>
    <t>PRSI EE</t>
  </si>
  <si>
    <t>Name of Company</t>
  </si>
  <si>
    <t>Company  PAYE Reg No</t>
  </si>
  <si>
    <t>The Company Co</t>
  </si>
  <si>
    <t>1235467P</t>
  </si>
  <si>
    <t>PRSI Rates</t>
  </si>
  <si>
    <t>Emergency Tax rates</t>
  </si>
  <si>
    <t>CLASS A</t>
  </si>
  <si>
    <t>Weekly Band</t>
  </si>
  <si>
    <t>Monthly Band</t>
  </si>
  <si>
    <t>No PPS Number</t>
  </si>
  <si>
    <t>USC Cut Rate</t>
  </si>
  <si>
    <t>From</t>
  </si>
  <si>
    <t>Too</t>
  </si>
  <si>
    <t>Subclass</t>
  </si>
  <si>
    <t>EE Rate</t>
  </si>
  <si>
    <t>ER Rate</t>
  </si>
  <si>
    <t>AO</t>
  </si>
  <si>
    <t>PPS Number no P45</t>
  </si>
  <si>
    <t>Mth 1</t>
  </si>
  <si>
    <t>AX</t>
  </si>
  <si>
    <t>Mth 2</t>
  </si>
  <si>
    <t>AL</t>
  </si>
  <si>
    <t>Mth 3</t>
  </si>
  <si>
    <t>CLASS M</t>
  </si>
  <si>
    <t>Calandar</t>
  </si>
  <si>
    <t>Usual Pay day in month</t>
  </si>
  <si>
    <t>Co Reg No</t>
  </si>
  <si>
    <t>Pay</t>
  </si>
  <si>
    <t>Credits for year</t>
  </si>
  <si>
    <t>Cut Off for year</t>
  </si>
  <si>
    <t>W</t>
  </si>
  <si>
    <t>Ms Test</t>
  </si>
  <si>
    <t>PA</t>
  </si>
  <si>
    <t>Pay Cycle (Weekly or Monthly)</t>
  </si>
  <si>
    <t>Pension</t>
  </si>
  <si>
    <t>Pension EE</t>
  </si>
  <si>
    <t>Tax Basis (W1)</t>
  </si>
  <si>
    <t xml:space="preserve">ABC </t>
  </si>
  <si>
    <t>XYZ</t>
  </si>
  <si>
    <t>DDD</t>
  </si>
  <si>
    <t xml:space="preserve">nnnn@gmail.com </t>
  </si>
  <si>
    <t xml:space="preserve">Managing Payslip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</si>
</sst>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d\ mmm\ yy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i/>
      <sz val="2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8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badi MT Std"/>
      <family val="2"/>
    </font>
    <font>
      <sz val="22"/>
      <color theme="1"/>
      <name val="Abadi MT Std"/>
      <family val="2"/>
    </font>
    <font>
      <sz val="10"/>
      <color theme="1"/>
      <name val="Abadi MT Std"/>
      <family val="2"/>
    </font>
    <font>
      <sz val="20"/>
      <color theme="1"/>
      <name val="Abadi MT Std"/>
      <family val="2"/>
    </font>
    <font>
      <i/>
      <sz val="11"/>
      <color theme="1" tint="0.249977111117893"/>
      <name val="Abadi MT Std"/>
      <family val="2"/>
    </font>
    <font>
      <i/>
      <sz val="18"/>
      <color theme="1"/>
      <name val="Abadi MT Std"/>
      <family val="2"/>
    </font>
    <font>
      <b/>
      <sz val="14"/>
      <color theme="1" tint="0.249977111117893"/>
      <name val="Abadi MT Std"/>
      <family val="2"/>
    </font>
    <font>
      <i/>
      <sz val="8"/>
      <color theme="1" tint="0.249977111117893"/>
      <name val="Abadi MT Std"/>
      <family val="2"/>
    </font>
    <font>
      <sz val="16"/>
      <color theme="1"/>
      <name val="Abadi MT Std"/>
      <family val="2"/>
    </font>
    <font>
      <sz val="18"/>
      <color theme="1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164" fontId="0" fillId="0" borderId="0" xfId="0" applyNumberFormat="1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7" xfId="0" applyBorder="1"/>
    <xf numFmtId="165" fontId="0" fillId="0" borderId="11" xfId="0" applyNumberFormat="1" applyBorder="1"/>
    <xf numFmtId="165" fontId="0" fillId="0" borderId="0" xfId="0" applyNumberFormat="1" applyBorder="1"/>
    <xf numFmtId="0" fontId="4" fillId="0" borderId="0" xfId="0" applyFont="1"/>
    <xf numFmtId="0" fontId="4" fillId="5" borderId="0" xfId="0" applyFont="1" applyFill="1"/>
    <xf numFmtId="0" fontId="4" fillId="6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164" fontId="9" fillId="3" borderId="0" xfId="1" applyFont="1" applyFill="1" applyAlignment="1">
      <alignment horizontal="center"/>
    </xf>
    <xf numFmtId="165" fontId="10" fillId="0" borderId="0" xfId="0" applyNumberFormat="1" applyFont="1" applyAlignment="1">
      <alignment horizontal="right" wrapText="1"/>
    </xf>
    <xf numFmtId="165" fontId="7" fillId="3" borderId="0" xfId="0" applyNumberFormat="1" applyFont="1" applyFill="1" applyAlignment="1">
      <alignment horizontal="center" wrapText="1"/>
    </xf>
    <xf numFmtId="165" fontId="9" fillId="3" borderId="0" xfId="0" applyNumberFormat="1" applyFont="1" applyFill="1" applyAlignment="1">
      <alignment horizontal="center" wrapText="1"/>
    </xf>
    <xf numFmtId="10" fontId="7" fillId="3" borderId="0" xfId="2" applyNumberFormat="1" applyFont="1" applyFill="1" applyAlignment="1">
      <alignment horizontal="center" wrapText="1"/>
    </xf>
    <xf numFmtId="0" fontId="4" fillId="5" borderId="3" xfId="0" applyFont="1" applyFill="1" applyBorder="1" applyAlignment="1">
      <alignment wrapText="1"/>
    </xf>
    <xf numFmtId="164" fontId="13" fillId="0" borderId="0" xfId="1" applyFont="1"/>
    <xf numFmtId="164" fontId="7" fillId="3" borderId="0" xfId="1" applyFont="1" applyFill="1"/>
    <xf numFmtId="164" fontId="9" fillId="3" borderId="0" xfId="1" applyFont="1" applyFill="1"/>
    <xf numFmtId="10" fontId="7" fillId="3" borderId="0" xfId="2" applyNumberFormat="1" applyFont="1" applyFill="1"/>
    <xf numFmtId="0" fontId="8" fillId="5" borderId="0" xfId="0" applyFont="1" applyFill="1" applyAlignment="1">
      <alignment horizontal="left"/>
    </xf>
    <xf numFmtId="0" fontId="13" fillId="5" borderId="1" xfId="3" applyFont="1" applyFill="1"/>
    <xf numFmtId="164" fontId="13" fillId="5" borderId="1" xfId="3" applyNumberFormat="1" applyFont="1" applyFill="1"/>
    <xf numFmtId="166" fontId="13" fillId="5" borderId="1" xfId="3" applyNumberFormat="1" applyFont="1" applyFill="1"/>
    <xf numFmtId="166" fontId="4" fillId="5" borderId="2" xfId="1" applyNumberFormat="1" applyFont="1" applyFill="1" applyBorder="1" applyProtection="1">
      <protection locked="0"/>
    </xf>
    <xf numFmtId="10" fontId="13" fillId="5" borderId="1" xfId="3" applyNumberFormat="1" applyFont="1" applyFill="1" applyAlignment="1">
      <alignment horizontal="right"/>
    </xf>
    <xf numFmtId="166" fontId="4" fillId="5" borderId="8" xfId="1" applyNumberFormat="1" applyFont="1" applyFill="1" applyBorder="1" applyProtection="1">
      <protection locked="0"/>
    </xf>
    <xf numFmtId="0" fontId="4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15" fillId="5" borderId="1" xfId="3" applyFont="1" applyFill="1"/>
    <xf numFmtId="164" fontId="15" fillId="5" borderId="1" xfId="3" applyNumberFormat="1" applyFont="1" applyFill="1"/>
    <xf numFmtId="164" fontId="12" fillId="4" borderId="2" xfId="1" applyFont="1" applyFill="1" applyBorder="1" applyAlignment="1" applyProtection="1">
      <protection locked="0"/>
    </xf>
    <xf numFmtId="164" fontId="4" fillId="4" borderId="2" xfId="1" applyFont="1" applyFill="1" applyBorder="1" applyAlignment="1" applyProtection="1">
      <protection locked="0"/>
    </xf>
    <xf numFmtId="164" fontId="4" fillId="4" borderId="2" xfId="1" applyFont="1" applyFill="1" applyBorder="1" applyProtection="1">
      <protection locked="0"/>
    </xf>
    <xf numFmtId="0" fontId="4" fillId="5" borderId="0" xfId="0" applyFont="1" applyFill="1" applyAlignment="1">
      <alignment horizontal="left"/>
    </xf>
    <xf numFmtId="0" fontId="16" fillId="0" borderId="0" xfId="0" applyFont="1"/>
    <xf numFmtId="0" fontId="18" fillId="0" borderId="5" xfId="0" applyFont="1" applyBorder="1"/>
    <xf numFmtId="0" fontId="20" fillId="0" borderId="0" xfId="0" applyFont="1" applyBorder="1" applyAlignment="1">
      <alignment horizontal="left" wrapText="1"/>
    </xf>
    <xf numFmtId="164" fontId="21" fillId="0" borderId="0" xfId="1" applyFont="1" applyFill="1" applyBorder="1" applyAlignment="1">
      <alignment horizontal="left"/>
    </xf>
    <xf numFmtId="165" fontId="22" fillId="0" borderId="9" xfId="0" applyNumberFormat="1" applyFont="1" applyFill="1" applyBorder="1" applyAlignment="1">
      <alignment wrapText="1"/>
    </xf>
    <xf numFmtId="165" fontId="22" fillId="0" borderId="10" xfId="0" applyNumberFormat="1" applyFont="1" applyFill="1" applyBorder="1" applyAlignment="1">
      <alignment wrapText="1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/>
    <xf numFmtId="164" fontId="16" fillId="0" borderId="7" xfId="0" applyNumberFormat="1" applyFont="1" applyBorder="1"/>
    <xf numFmtId="0" fontId="16" fillId="0" borderId="11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7" xfId="0" applyFont="1" applyBorder="1"/>
    <xf numFmtId="165" fontId="23" fillId="0" borderId="0" xfId="0" applyNumberFormat="1" applyFont="1" applyBorder="1" applyAlignment="1">
      <alignment horizontal="left" wrapText="1"/>
    </xf>
    <xf numFmtId="164" fontId="16" fillId="0" borderId="11" xfId="0" applyNumberFormat="1" applyFont="1" applyBorder="1" applyAlignment="1">
      <alignment horizontal="center"/>
    </xf>
    <xf numFmtId="0" fontId="16" fillId="0" borderId="12" xfId="0" applyFont="1" applyBorder="1"/>
    <xf numFmtId="0" fontId="16" fillId="0" borderId="3" xfId="0" applyFont="1" applyBorder="1" applyAlignment="1">
      <alignment horizontal="right"/>
    </xf>
    <xf numFmtId="0" fontId="16" fillId="0" borderId="3" xfId="0" applyFont="1" applyBorder="1"/>
    <xf numFmtId="164" fontId="16" fillId="0" borderId="2" xfId="0" applyNumberFormat="1" applyFont="1" applyBorder="1"/>
    <xf numFmtId="164" fontId="16" fillId="0" borderId="7" xfId="0" applyNumberFormat="1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164" fontId="16" fillId="0" borderId="10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10" xfId="1" applyNumberFormat="1" applyFont="1" applyBorder="1" applyAlignment="1">
      <alignment horizontal="right"/>
    </xf>
    <xf numFmtId="0" fontId="16" fillId="0" borderId="14" xfId="0" applyFont="1" applyBorder="1"/>
    <xf numFmtId="165" fontId="16" fillId="0" borderId="14" xfId="0" applyNumberFormat="1" applyFont="1" applyBorder="1"/>
    <xf numFmtId="164" fontId="16" fillId="0" borderId="7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164" fontId="16" fillId="0" borderId="13" xfId="0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4" xfId="0" applyFont="1" applyBorder="1"/>
    <xf numFmtId="164" fontId="16" fillId="0" borderId="0" xfId="1" applyFont="1"/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16" fillId="0" borderId="0" xfId="1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164" fontId="16" fillId="3" borderId="4" xfId="1" applyFont="1" applyFill="1" applyBorder="1" applyAlignment="1" applyProtection="1">
      <alignment horizontal="center"/>
      <protection locked="0"/>
    </xf>
    <xf numFmtId="10" fontId="16" fillId="3" borderId="4" xfId="2" applyNumberFormat="1" applyFont="1" applyFill="1" applyBorder="1" applyAlignment="1" applyProtection="1">
      <alignment horizontal="center"/>
      <protection locked="0"/>
    </xf>
    <xf numFmtId="10" fontId="16" fillId="3" borderId="2" xfId="2" applyNumberFormat="1" applyFont="1" applyFill="1" applyBorder="1" applyAlignment="1" applyProtection="1">
      <alignment horizontal="center"/>
      <protection locked="0"/>
    </xf>
    <xf numFmtId="10" fontId="16" fillId="0" borderId="0" xfId="2" applyNumberFormat="1" applyFont="1" applyAlignment="1">
      <alignment horizontal="right"/>
    </xf>
    <xf numFmtId="0" fontId="5" fillId="5" borderId="0" xfId="0" applyFont="1" applyFill="1" applyAlignment="1"/>
    <xf numFmtId="0" fontId="4" fillId="5" borderId="0" xfId="0" applyFont="1" applyFill="1" applyAlignment="1">
      <alignment horizontal="left"/>
    </xf>
    <xf numFmtId="164" fontId="6" fillId="4" borderId="4" xfId="1" applyFont="1" applyFill="1" applyBorder="1" applyAlignment="1" applyProtection="1">
      <alignment horizontal="center"/>
      <protection locked="0"/>
    </xf>
    <xf numFmtId="164" fontId="6" fillId="4" borderId="6" xfId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Alignment="1">
      <alignment horizontal="center" wrapText="1"/>
    </xf>
    <xf numFmtId="164" fontId="4" fillId="4" borderId="4" xfId="1" applyFont="1" applyFill="1" applyBorder="1" applyAlignment="1" applyProtection="1">
      <alignment horizontal="center"/>
      <protection locked="0"/>
    </xf>
    <xf numFmtId="164" fontId="4" fillId="4" borderId="6" xfId="1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>
      <alignment horizontal="left" wrapText="1"/>
    </xf>
    <xf numFmtId="164" fontId="10" fillId="4" borderId="4" xfId="1" applyFont="1" applyFill="1" applyBorder="1" applyAlignment="1" applyProtection="1">
      <alignment horizontal="left"/>
      <protection locked="0"/>
    </xf>
    <xf numFmtId="164" fontId="10" fillId="4" borderId="5" xfId="1" applyFont="1" applyFill="1" applyBorder="1" applyAlignment="1" applyProtection="1">
      <alignment horizontal="left"/>
      <protection locked="0"/>
    </xf>
    <xf numFmtId="164" fontId="10" fillId="4" borderId="6" xfId="1" applyFont="1" applyFill="1" applyBorder="1" applyAlignment="1" applyProtection="1">
      <alignment horizontal="left"/>
      <protection locked="0"/>
    </xf>
    <xf numFmtId="164" fontId="3" fillId="4" borderId="4" xfId="4" applyNumberFormat="1" applyFill="1" applyBorder="1" applyAlignment="1" applyProtection="1">
      <alignment horizontal="left"/>
      <protection locked="0"/>
    </xf>
    <xf numFmtId="164" fontId="14" fillId="4" borderId="5" xfId="4" applyNumberFormat="1" applyFont="1" applyFill="1" applyBorder="1" applyAlignment="1" applyProtection="1">
      <alignment horizontal="left"/>
      <protection locked="0"/>
    </xf>
    <xf numFmtId="164" fontId="14" fillId="4" borderId="6" xfId="4" applyNumberFormat="1" applyFont="1" applyFill="1" applyBorder="1" applyAlignment="1" applyProtection="1">
      <alignment horizontal="left"/>
      <protection locked="0"/>
    </xf>
    <xf numFmtId="164" fontId="7" fillId="3" borderId="0" xfId="1" applyFont="1" applyFill="1" applyAlignment="1">
      <alignment horizontal="center"/>
    </xf>
    <xf numFmtId="164" fontId="11" fillId="4" borderId="4" xfId="1" applyFont="1" applyFill="1" applyBorder="1" applyAlignment="1" applyProtection="1">
      <alignment horizontal="left"/>
      <protection locked="0"/>
    </xf>
    <xf numFmtId="164" fontId="11" fillId="4" borderId="5" xfId="1" applyFont="1" applyFill="1" applyBorder="1" applyAlignment="1" applyProtection="1">
      <alignment horizontal="left"/>
      <protection locked="0"/>
    </xf>
    <xf numFmtId="164" fontId="11" fillId="4" borderId="6" xfId="1" applyFont="1" applyFill="1" applyBorder="1" applyAlignment="1" applyProtection="1">
      <alignment horizontal="left"/>
      <protection locked="0"/>
    </xf>
    <xf numFmtId="164" fontId="11" fillId="4" borderId="2" xfId="1" applyFont="1" applyFill="1" applyBorder="1" applyAlignment="1" applyProtection="1">
      <alignment horizontal="left"/>
      <protection locked="0"/>
    </xf>
    <xf numFmtId="164" fontId="14" fillId="4" borderId="4" xfId="1" applyFont="1" applyFill="1" applyBorder="1" applyAlignment="1" applyProtection="1">
      <alignment horizontal="left"/>
      <protection locked="0"/>
    </xf>
    <xf numFmtId="164" fontId="14" fillId="4" borderId="5" xfId="1" applyFont="1" applyFill="1" applyBorder="1" applyAlignment="1" applyProtection="1">
      <alignment horizontal="left"/>
      <protection locked="0"/>
    </xf>
    <xf numFmtId="164" fontId="14" fillId="4" borderId="6" xfId="1" applyFont="1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164" fontId="17" fillId="0" borderId="4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164" fontId="19" fillId="0" borderId="5" xfId="0" applyNumberFormat="1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164" fontId="21" fillId="0" borderId="4" xfId="1" applyFont="1" applyFill="1" applyBorder="1" applyAlignment="1">
      <alignment horizontal="left"/>
    </xf>
    <xf numFmtId="164" fontId="21" fillId="0" borderId="5" xfId="1" applyFont="1" applyFill="1" applyBorder="1" applyAlignment="1">
      <alignment horizontal="left"/>
    </xf>
    <xf numFmtId="164" fontId="21" fillId="0" borderId="6" xfId="1" applyFont="1" applyFill="1" applyBorder="1" applyAlignment="1">
      <alignment horizontal="left"/>
    </xf>
    <xf numFmtId="164" fontId="21" fillId="0" borderId="2" xfId="1" applyFont="1" applyFill="1" applyBorder="1" applyAlignment="1">
      <alignment horizontal="left"/>
    </xf>
    <xf numFmtId="165" fontId="16" fillId="0" borderId="11" xfId="0" applyNumberFormat="1" applyFont="1" applyBorder="1" applyAlignment="1">
      <alignment horizontal="left" wrapText="1"/>
    </xf>
    <xf numFmtId="165" fontId="16" fillId="0" borderId="0" xfId="0" applyNumberFormat="1" applyFont="1" applyBorder="1" applyAlignment="1">
      <alignment horizontal="left" wrapText="1"/>
    </xf>
    <xf numFmtId="164" fontId="16" fillId="0" borderId="11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left" wrapText="1"/>
    </xf>
    <xf numFmtId="165" fontId="22" fillId="0" borderId="5" xfId="0" applyNumberFormat="1" applyFont="1" applyBorder="1" applyAlignment="1">
      <alignment horizontal="left" wrapText="1"/>
    </xf>
    <xf numFmtId="165" fontId="22" fillId="0" borderId="6" xfId="0" applyNumberFormat="1" applyFont="1" applyBorder="1" applyAlignment="1">
      <alignment horizontal="left" wrapText="1"/>
    </xf>
    <xf numFmtId="164" fontId="21" fillId="0" borderId="14" xfId="1" applyFont="1" applyFill="1" applyBorder="1" applyAlignment="1">
      <alignment horizontal="left" vertical="center" wrapText="1"/>
    </xf>
    <xf numFmtId="164" fontId="21" fillId="0" borderId="0" xfId="1" applyFont="1" applyFill="1" applyBorder="1" applyAlignment="1">
      <alignment horizontal="left" vertical="center" wrapText="1"/>
    </xf>
    <xf numFmtId="164" fontId="21" fillId="0" borderId="3" xfId="1" applyFont="1" applyFill="1" applyBorder="1" applyAlignment="1">
      <alignment horizontal="left" vertical="center" wrapText="1"/>
    </xf>
    <xf numFmtId="165" fontId="16" fillId="0" borderId="11" xfId="0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64" fontId="16" fillId="0" borderId="4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9" fontId="16" fillId="3" borderId="4" xfId="1" applyNumberFormat="1" applyFont="1" applyFill="1" applyBorder="1" applyAlignment="1" applyProtection="1">
      <alignment horizontal="center"/>
      <protection locked="0"/>
    </xf>
    <xf numFmtId="164" fontId="16" fillId="3" borderId="6" xfId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25" fillId="3" borderId="4" xfId="1" applyFont="1" applyFill="1" applyBorder="1" applyAlignment="1" applyProtection="1">
      <alignment horizontal="left"/>
      <protection locked="0"/>
    </xf>
    <xf numFmtId="164" fontId="25" fillId="3" borderId="5" xfId="1" applyFont="1" applyFill="1" applyBorder="1" applyAlignment="1" applyProtection="1">
      <alignment horizontal="left"/>
      <protection locked="0"/>
    </xf>
    <xf numFmtId="164" fontId="25" fillId="3" borderId="6" xfId="1" applyFont="1" applyFill="1" applyBorder="1" applyAlignment="1" applyProtection="1">
      <alignment horizontal="left"/>
      <protection locked="0"/>
    </xf>
    <xf numFmtId="164" fontId="16" fillId="3" borderId="4" xfId="1" applyFont="1" applyFill="1" applyBorder="1" applyAlignment="1" applyProtection="1">
      <alignment horizontal="left"/>
      <protection locked="0"/>
    </xf>
    <xf numFmtId="164" fontId="16" fillId="3" borderId="6" xfId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164" fontId="16" fillId="0" borderId="0" xfId="1" applyFont="1" applyAlignment="1">
      <alignment horizontal="center"/>
    </xf>
    <xf numFmtId="164" fontId="16" fillId="3" borderId="4" xfId="1" applyFont="1" applyFill="1" applyBorder="1" applyAlignment="1" applyProtection="1">
      <alignment horizontal="center"/>
      <protection locked="0"/>
    </xf>
  </cellXfs>
  <cellStyles count="5">
    <cellStyle name="Calculation" xfId="3" builtinId="22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ettings!A1"/><Relationship Id="rId2" Type="http://schemas.openxmlformats.org/officeDocument/2006/relationships/hyperlink" Target="#Payslip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Settings!A1"/><Relationship Id="rId1" Type="http://schemas.openxmlformats.org/officeDocument/2006/relationships/hyperlink" Target="#'Employee and Calc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mployee and Calc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47624</xdr:colOff>
      <xdr:row>0</xdr:row>
      <xdr:rowOff>304801</xdr:rowOff>
    </xdr:from>
    <xdr:to>
      <xdr:col>8</xdr:col>
      <xdr:colOff>447675</xdr:colOff>
      <xdr:row>2</xdr:row>
      <xdr:rowOff>371476</xdr:rowOff>
    </xdr:to>
    <xdr:sp macro="" textlink="">
      <xdr:nvSpPr>
        <xdr:cNvPr id="5" name="Oval 4"/>
        <xdr:cNvSpPr/>
      </xdr:nvSpPr>
      <xdr:spPr>
        <a:xfrm>
          <a:off x="5124449" y="304801"/>
          <a:ext cx="1009651" cy="1066800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E" sz="1200"/>
            <a:t>1 select</a:t>
          </a:r>
          <a:r>
            <a:rPr lang="en-IE" sz="1200" baseline="0"/>
            <a:t> pay period </a:t>
          </a:r>
          <a:endParaRPr lang="en-IE" sz="1200"/>
        </a:p>
      </xdr:txBody>
    </xdr:sp>
    <xdr:clientData fPrintsWithSheet="0"/>
  </xdr:twoCellAnchor>
  <xdr:twoCellAnchor>
    <xdr:from>
      <xdr:col>5</xdr:col>
      <xdr:colOff>28577</xdr:colOff>
      <xdr:row>1</xdr:row>
      <xdr:rowOff>171451</xdr:rowOff>
    </xdr:from>
    <xdr:to>
      <xdr:col>7</xdr:col>
      <xdr:colOff>47624</xdr:colOff>
      <xdr:row>1</xdr:row>
      <xdr:rowOff>190500</xdr:rowOff>
    </xdr:to>
    <xdr:cxnSp macro="">
      <xdr:nvCxnSpPr>
        <xdr:cNvPr id="7" name="Straight Arrow Connector 6"/>
        <xdr:cNvCxnSpPr>
          <a:stCxn id="5" idx="2"/>
        </xdr:cNvCxnSpPr>
      </xdr:nvCxnSpPr>
      <xdr:spPr>
        <a:xfrm flipH="1">
          <a:off x="3667127" y="838201"/>
          <a:ext cx="1457322" cy="190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247649</xdr:colOff>
      <xdr:row>5</xdr:row>
      <xdr:rowOff>38100</xdr:rowOff>
    </xdr:from>
    <xdr:to>
      <xdr:col>7</xdr:col>
      <xdr:colOff>571499</xdr:colOff>
      <xdr:row>10</xdr:row>
      <xdr:rowOff>9525</xdr:rowOff>
    </xdr:to>
    <xdr:sp macro="" textlink="">
      <xdr:nvSpPr>
        <xdr:cNvPr id="8" name="Oval 7"/>
        <xdr:cNvSpPr/>
      </xdr:nvSpPr>
      <xdr:spPr>
        <a:xfrm>
          <a:off x="4495799" y="1971675"/>
          <a:ext cx="1152525" cy="1114425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IE" sz="1200">
              <a:solidFill>
                <a:schemeClr val="dk1"/>
              </a:solidFill>
              <a:latin typeface="+mn-lt"/>
              <a:ea typeface="+mn-ea"/>
              <a:cs typeface="+mn-cs"/>
            </a:rPr>
            <a:t>2 fill in employee details </a:t>
          </a:r>
        </a:p>
      </xdr:txBody>
    </xdr:sp>
    <xdr:clientData fPrintsWithSheet="0"/>
  </xdr:twoCellAnchor>
  <xdr:twoCellAnchor>
    <xdr:from>
      <xdr:col>2</xdr:col>
      <xdr:colOff>161926</xdr:colOff>
      <xdr:row>16</xdr:row>
      <xdr:rowOff>19049</xdr:rowOff>
    </xdr:from>
    <xdr:to>
      <xdr:col>4</xdr:col>
      <xdr:colOff>200026</xdr:colOff>
      <xdr:row>21</xdr:row>
      <xdr:rowOff>133350</xdr:rowOff>
    </xdr:to>
    <xdr:sp macro="" textlink="">
      <xdr:nvSpPr>
        <xdr:cNvPr id="9" name="Oval 8"/>
        <xdr:cNvSpPr/>
      </xdr:nvSpPr>
      <xdr:spPr>
        <a:xfrm>
          <a:off x="1847851" y="4238624"/>
          <a:ext cx="1257300" cy="1162051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IE" sz="1200">
              <a:solidFill>
                <a:schemeClr val="dk1"/>
              </a:solidFill>
              <a:latin typeface="+mn-lt"/>
              <a:ea typeface="+mn-ea"/>
              <a:cs typeface="+mn-cs"/>
            </a:rPr>
            <a:t>3 fill in Tax, USC and LPT details </a:t>
          </a:r>
        </a:p>
      </xdr:txBody>
    </xdr:sp>
    <xdr:clientData fPrintsWithSheet="0"/>
  </xdr:twoCellAnchor>
  <xdr:twoCellAnchor>
    <xdr:from>
      <xdr:col>5</xdr:col>
      <xdr:colOff>428627</xdr:colOff>
      <xdr:row>7</xdr:row>
      <xdr:rowOff>85726</xdr:rowOff>
    </xdr:from>
    <xdr:to>
      <xdr:col>6</xdr:col>
      <xdr:colOff>247649</xdr:colOff>
      <xdr:row>7</xdr:row>
      <xdr:rowOff>90488</xdr:rowOff>
    </xdr:to>
    <xdr:cxnSp macro="">
      <xdr:nvCxnSpPr>
        <xdr:cNvPr id="11" name="Straight Arrow Connector 10"/>
        <xdr:cNvCxnSpPr>
          <a:stCxn id="8" idx="2"/>
        </xdr:cNvCxnSpPr>
      </xdr:nvCxnSpPr>
      <xdr:spPr>
        <a:xfrm flipH="1" flipV="1">
          <a:off x="4067177" y="2524126"/>
          <a:ext cx="428622" cy="47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66678</xdr:colOff>
      <xdr:row>12</xdr:row>
      <xdr:rowOff>123827</xdr:rowOff>
    </xdr:from>
    <xdr:to>
      <xdr:col>3</xdr:col>
      <xdr:colOff>180976</xdr:colOff>
      <xdr:row>16</xdr:row>
      <xdr:rowOff>19049</xdr:rowOff>
    </xdr:to>
    <xdr:cxnSp macro="">
      <xdr:nvCxnSpPr>
        <xdr:cNvPr id="13" name="Straight Arrow Connector 12"/>
        <xdr:cNvCxnSpPr>
          <a:stCxn id="9" idx="0"/>
        </xdr:cNvCxnSpPr>
      </xdr:nvCxnSpPr>
      <xdr:spPr>
        <a:xfrm flipH="1" flipV="1">
          <a:off x="2362203" y="3581402"/>
          <a:ext cx="114298" cy="65722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180976</xdr:colOff>
      <xdr:row>14</xdr:row>
      <xdr:rowOff>38101</xdr:rowOff>
    </xdr:from>
    <xdr:to>
      <xdr:col>4</xdr:col>
      <xdr:colOff>9525</xdr:colOff>
      <xdr:row>16</xdr:row>
      <xdr:rowOff>19049</xdr:rowOff>
    </xdr:to>
    <xdr:cxnSp macro="">
      <xdr:nvCxnSpPr>
        <xdr:cNvPr id="15" name="Straight Arrow Connector 14"/>
        <xdr:cNvCxnSpPr>
          <a:stCxn id="9" idx="0"/>
        </xdr:cNvCxnSpPr>
      </xdr:nvCxnSpPr>
      <xdr:spPr>
        <a:xfrm flipV="1">
          <a:off x="2476501" y="3876676"/>
          <a:ext cx="438149" cy="36194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133349</xdr:colOff>
      <xdr:row>0</xdr:row>
      <xdr:rowOff>304800</xdr:rowOff>
    </xdr:from>
    <xdr:to>
      <xdr:col>11</xdr:col>
      <xdr:colOff>95250</xdr:colOff>
      <xdr:row>2</xdr:row>
      <xdr:rowOff>333375</xdr:rowOff>
    </xdr:to>
    <xdr:sp macro="" textlink="">
      <xdr:nvSpPr>
        <xdr:cNvPr id="16" name="Oval 15"/>
        <xdr:cNvSpPr/>
      </xdr:nvSpPr>
      <xdr:spPr>
        <a:xfrm>
          <a:off x="7115174" y="304800"/>
          <a:ext cx="1171576" cy="1028700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IE" sz="1200">
              <a:solidFill>
                <a:schemeClr val="dk1"/>
              </a:solidFill>
              <a:latin typeface="+mn-lt"/>
              <a:ea typeface="+mn-ea"/>
              <a:cs typeface="+mn-cs"/>
            </a:rPr>
            <a:t>4 enter Gross pay for period</a:t>
          </a:r>
        </a:p>
      </xdr:txBody>
    </xdr:sp>
    <xdr:clientData fPrintsWithSheet="0"/>
  </xdr:twoCellAnchor>
  <xdr:twoCellAnchor>
    <xdr:from>
      <xdr:col>10</xdr:col>
      <xdr:colOff>719137</xdr:colOff>
      <xdr:row>2</xdr:row>
      <xdr:rowOff>333375</xdr:rowOff>
    </xdr:from>
    <xdr:to>
      <xdr:col>10</xdr:col>
      <xdr:colOff>723900</xdr:colOff>
      <xdr:row>3</xdr:row>
      <xdr:rowOff>180975</xdr:rowOff>
    </xdr:to>
    <xdr:cxnSp macro="">
      <xdr:nvCxnSpPr>
        <xdr:cNvPr id="18" name="Straight Arrow Connector 17"/>
        <xdr:cNvCxnSpPr>
          <a:stCxn id="16" idx="4"/>
        </xdr:cNvCxnSpPr>
      </xdr:nvCxnSpPr>
      <xdr:spPr>
        <a:xfrm>
          <a:off x="7700962" y="1333500"/>
          <a:ext cx="4763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257176</xdr:colOff>
      <xdr:row>0</xdr:row>
      <xdr:rowOff>647700</xdr:rowOff>
    </xdr:from>
    <xdr:to>
      <xdr:col>13</xdr:col>
      <xdr:colOff>581025</xdr:colOff>
      <xdr:row>3</xdr:row>
      <xdr:rowOff>19050</xdr:rowOff>
    </xdr:to>
    <xdr:sp macro="" textlink="">
      <xdr:nvSpPr>
        <xdr:cNvPr id="21" name="Rounded Rectangle 20">
          <a:hlinkClick xmlns:r="http://schemas.openxmlformats.org/officeDocument/2006/relationships" r:id="rId2"/>
        </xdr:cNvPr>
        <xdr:cNvSpPr/>
      </xdr:nvSpPr>
      <xdr:spPr>
        <a:xfrm>
          <a:off x="8448676" y="647700"/>
          <a:ext cx="1866899" cy="8096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2000"/>
            <a:t>Go to Payslip</a:t>
          </a:r>
          <a:endParaRPr lang="en-IE" sz="1000"/>
        </a:p>
      </xdr:txBody>
    </xdr:sp>
    <xdr:clientData/>
  </xdr:twoCellAnchor>
  <xdr:twoCellAnchor>
    <xdr:from>
      <xdr:col>11</xdr:col>
      <xdr:colOff>257176</xdr:colOff>
      <xdr:row>5</xdr:row>
      <xdr:rowOff>38100</xdr:rowOff>
    </xdr:from>
    <xdr:to>
      <xdr:col>13</xdr:col>
      <xdr:colOff>581025</xdr:colOff>
      <xdr:row>8</xdr:row>
      <xdr:rowOff>142875</xdr:rowOff>
    </xdr:to>
    <xdr:sp macro="" textlink="">
      <xdr:nvSpPr>
        <xdr:cNvPr id="22" name="Rounded Rectangle 21">
          <a:hlinkClick xmlns:r="http://schemas.openxmlformats.org/officeDocument/2006/relationships" r:id="rId3"/>
        </xdr:cNvPr>
        <xdr:cNvSpPr/>
      </xdr:nvSpPr>
      <xdr:spPr>
        <a:xfrm>
          <a:off x="8448676" y="1971675"/>
          <a:ext cx="1866899" cy="8096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2000"/>
            <a:t>Go to Settings</a:t>
          </a:r>
          <a:endParaRPr lang="en-IE" sz="1000"/>
        </a:p>
      </xdr:txBody>
    </xdr:sp>
    <xdr:clientData/>
  </xdr:twoCellAnchor>
  <xdr:twoCellAnchor>
    <xdr:from>
      <xdr:col>11</xdr:col>
      <xdr:colOff>581025</xdr:colOff>
      <xdr:row>10</xdr:row>
      <xdr:rowOff>200025</xdr:rowOff>
    </xdr:from>
    <xdr:to>
      <xdr:col>13</xdr:col>
      <xdr:colOff>276225</xdr:colOff>
      <xdr:row>16</xdr:row>
      <xdr:rowOff>95249</xdr:rowOff>
    </xdr:to>
    <xdr:sp macro="" textlink="">
      <xdr:nvSpPr>
        <xdr:cNvPr id="23" name="Oval 22"/>
        <xdr:cNvSpPr/>
      </xdr:nvSpPr>
      <xdr:spPr>
        <a:xfrm>
          <a:off x="8772525" y="3276600"/>
          <a:ext cx="1238250" cy="1085849"/>
        </a:xfrm>
        <a:prstGeom prst="ellipse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IE" sz="1050">
              <a:solidFill>
                <a:schemeClr val="dk1"/>
              </a:solidFill>
              <a:latin typeface="+mn-lt"/>
              <a:ea typeface="+mn-ea"/>
              <a:cs typeface="+mn-cs"/>
            </a:rPr>
            <a:t>5 Change PRSI rates</a:t>
          </a:r>
        </a:p>
      </xdr:txBody>
    </xdr:sp>
    <xdr:clientData fPrintsWithSheet="0"/>
  </xdr:twoCellAnchor>
  <xdr:twoCellAnchor>
    <xdr:from>
      <xdr:col>12</xdr:col>
      <xdr:colOff>419101</xdr:colOff>
      <xdr:row>8</xdr:row>
      <xdr:rowOff>142875</xdr:rowOff>
    </xdr:from>
    <xdr:to>
      <xdr:col>12</xdr:col>
      <xdr:colOff>428625</xdr:colOff>
      <xdr:row>10</xdr:row>
      <xdr:rowOff>200025</xdr:rowOff>
    </xdr:to>
    <xdr:cxnSp macro="">
      <xdr:nvCxnSpPr>
        <xdr:cNvPr id="24" name="Straight Arrow Connector 23"/>
        <xdr:cNvCxnSpPr>
          <a:stCxn id="23" idx="0"/>
          <a:endCxn id="22" idx="2"/>
        </xdr:cNvCxnSpPr>
      </xdr:nvCxnSpPr>
      <xdr:spPr>
        <a:xfrm flipH="1" flipV="1">
          <a:off x="9382126" y="2781300"/>
          <a:ext cx="9524" cy="495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19051</xdr:colOff>
      <xdr:row>0</xdr:row>
      <xdr:rowOff>161925</xdr:rowOff>
    </xdr:from>
    <xdr:to>
      <xdr:col>13</xdr:col>
      <xdr:colOff>438151</xdr:colOff>
      <xdr:row>4</xdr:row>
      <xdr:rowOff>171450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7753351" y="161925"/>
          <a:ext cx="1638300" cy="10477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800"/>
            <a:t>Go</a:t>
          </a:r>
          <a:r>
            <a:rPr lang="en-IE" sz="1800" baseline="0"/>
            <a:t> </a:t>
          </a:r>
          <a:r>
            <a:rPr lang="en-IE" sz="1800"/>
            <a:t>Back</a:t>
          </a:r>
          <a:endParaRPr lang="en-IE" sz="900"/>
        </a:p>
      </xdr:txBody>
    </xdr:sp>
    <xdr:clientData/>
  </xdr:twoCellAnchor>
  <xdr:twoCellAnchor>
    <xdr:from>
      <xdr:col>11</xdr:col>
      <xdr:colOff>28576</xdr:colOff>
      <xdr:row>5</xdr:row>
      <xdr:rowOff>266700</xdr:rowOff>
    </xdr:from>
    <xdr:to>
      <xdr:col>13</xdr:col>
      <xdr:colOff>447676</xdr:colOff>
      <xdr:row>10</xdr:row>
      <xdr:rowOff>104775</xdr:rowOff>
    </xdr:to>
    <xdr:sp macro="" textlink="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7762876" y="1600200"/>
          <a:ext cx="1638300" cy="10477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800"/>
            <a:t>Go to Settings</a:t>
          </a:r>
          <a:endParaRPr lang="en-IE" sz="900"/>
        </a:p>
      </xdr:txBody>
    </xdr:sp>
    <xdr:clientData/>
  </xdr:twoCellAnchor>
  <xdr:twoCellAnchor>
    <xdr:from>
      <xdr:col>14</xdr:col>
      <xdr:colOff>466724</xdr:colOff>
      <xdr:row>4</xdr:row>
      <xdr:rowOff>295274</xdr:rowOff>
    </xdr:from>
    <xdr:to>
      <xdr:col>17</xdr:col>
      <xdr:colOff>266699</xdr:colOff>
      <xdr:row>11</xdr:row>
      <xdr:rowOff>171450</xdr:rowOff>
    </xdr:to>
    <xdr:sp macro="" textlink="">
      <xdr:nvSpPr>
        <xdr:cNvPr id="10" name="Oval 9"/>
        <xdr:cNvSpPr/>
      </xdr:nvSpPr>
      <xdr:spPr>
        <a:xfrm>
          <a:off x="10029824" y="1333499"/>
          <a:ext cx="1628775" cy="1571626"/>
        </a:xfrm>
        <a:prstGeom prst="ellipse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E" sz="1200"/>
            <a:t>5 Change PRSI or emergency rates or Co</a:t>
          </a:r>
          <a:r>
            <a:rPr lang="en-IE" sz="1200" baseline="0"/>
            <a:t>mpany Name</a:t>
          </a:r>
          <a:endParaRPr lang="en-IE" sz="1200"/>
        </a:p>
      </xdr:txBody>
    </xdr:sp>
    <xdr:clientData/>
  </xdr:twoCellAnchor>
  <xdr:twoCellAnchor>
    <xdr:from>
      <xdr:col>13</xdr:col>
      <xdr:colOff>447676</xdr:colOff>
      <xdr:row>7</xdr:row>
      <xdr:rowOff>195262</xdr:rowOff>
    </xdr:from>
    <xdr:to>
      <xdr:col>14</xdr:col>
      <xdr:colOff>466724</xdr:colOff>
      <xdr:row>7</xdr:row>
      <xdr:rowOff>200025</xdr:rowOff>
    </xdr:to>
    <xdr:cxnSp macro="">
      <xdr:nvCxnSpPr>
        <xdr:cNvPr id="12" name="Straight Arrow Connector 11"/>
        <xdr:cNvCxnSpPr>
          <a:stCxn id="10" idx="2"/>
          <a:endCxn id="9" idx="3"/>
        </xdr:cNvCxnSpPr>
      </xdr:nvCxnSpPr>
      <xdr:spPr>
        <a:xfrm flipH="1">
          <a:off x="9401176" y="2119312"/>
          <a:ext cx="628648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1000124</xdr:colOff>
      <xdr:row>0</xdr:row>
      <xdr:rowOff>104775</xdr:rowOff>
    </xdr:from>
    <xdr:to>
      <xdr:col>14</xdr:col>
      <xdr:colOff>581024</xdr:colOff>
      <xdr:row>3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201024" y="104775"/>
          <a:ext cx="1876425" cy="7524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2000"/>
            <a:t>Go</a:t>
          </a:r>
          <a:r>
            <a:rPr lang="en-IE" sz="2000" baseline="0"/>
            <a:t> </a:t>
          </a:r>
          <a:r>
            <a:rPr lang="en-IE" sz="2000"/>
            <a:t>Back</a:t>
          </a:r>
          <a:endParaRPr lang="en-IE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nnn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tabSelected="1" zoomScaleNormal="100" workbookViewId="0">
      <pane xSplit="14" topLeftCell="AM1" activePane="topRight" state="frozen"/>
      <selection pane="topRight" activeCell="AR6" sqref="AR6"/>
    </sheetView>
  </sheetViews>
  <sheetFormatPr defaultColWidth="9.109375" defaultRowHeight="14.4" x14ac:dyDescent="0.3"/>
  <cols>
    <col min="1" max="1" width="16.109375" style="9" bestFit="1" customWidth="1"/>
    <col min="2" max="2" width="9.109375" style="9"/>
    <col min="3" max="3" width="9.109375" style="9" customWidth="1"/>
    <col min="4" max="4" width="9.109375" style="9"/>
    <col min="5" max="5" width="11" style="9" bestFit="1" customWidth="1"/>
    <col min="6" max="6" width="9.109375" style="9"/>
    <col min="7" max="7" width="12.44140625" style="9" customWidth="1"/>
    <col min="8" max="8" width="9.109375" style="9"/>
    <col min="9" max="9" width="10.33203125" style="9" bestFit="1" customWidth="1"/>
    <col min="10" max="10" width="9.109375" style="9"/>
    <col min="11" max="11" width="18.109375" style="9" customWidth="1"/>
    <col min="12" max="13" width="11.5546875" style="9" bestFit="1" customWidth="1"/>
    <col min="14" max="14" width="10" style="9" customWidth="1"/>
    <col min="15" max="16" width="11.88671875" style="8" hidden="1" customWidth="1"/>
    <col min="17" max="17" width="10.5546875" style="8" hidden="1" customWidth="1"/>
    <col min="18" max="18" width="10" style="8" hidden="1" customWidth="1"/>
    <col min="19" max="19" width="11" style="8" hidden="1" customWidth="1"/>
    <col min="20" max="20" width="10" style="8" hidden="1" customWidth="1"/>
    <col min="21" max="21" width="11.6640625" style="8" hidden="1" customWidth="1"/>
    <col min="22" max="22" width="10" style="8" hidden="1" customWidth="1"/>
    <col min="23" max="23" width="12.33203125" style="8" hidden="1" customWidth="1"/>
    <col min="24" max="25" width="10.5546875" style="8" hidden="1" customWidth="1"/>
    <col min="26" max="26" width="9.88671875" style="8" hidden="1" customWidth="1"/>
    <col min="27" max="27" width="9.5546875" style="8" hidden="1" customWidth="1"/>
    <col min="28" max="28" width="9.88671875" style="8" hidden="1" customWidth="1"/>
    <col min="29" max="29" width="12.6640625" style="8" hidden="1" customWidth="1"/>
    <col min="30" max="30" width="9.5546875" style="8" hidden="1" customWidth="1"/>
    <col min="31" max="32" width="10.5546875" style="8" hidden="1" customWidth="1"/>
    <col min="33" max="34" width="12.109375" style="8" hidden="1" customWidth="1"/>
    <col min="35" max="35" width="7.109375" style="8" hidden="1" customWidth="1"/>
    <col min="36" max="38" width="0" style="8" hidden="1" customWidth="1"/>
    <col min="39" max="39" width="8.44140625" style="8" hidden="1" customWidth="1"/>
    <col min="40" max="40" width="0" style="8" hidden="1" customWidth="1"/>
    <col min="41" max="41" width="9.88671875" style="8" hidden="1" customWidth="1"/>
    <col min="42" max="42" width="9.5546875" style="8" hidden="1" customWidth="1"/>
    <col min="43" max="16384" width="9.109375" style="8"/>
  </cols>
  <sheetData>
    <row r="1" spans="1:42" ht="52.5" customHeight="1" x14ac:dyDescent="0.85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42" ht="25.8" x14ac:dyDescent="0.5">
      <c r="A2" s="82" t="s">
        <v>88</v>
      </c>
      <c r="B2" s="82"/>
      <c r="C2" s="82"/>
      <c r="D2" s="83" t="s">
        <v>85</v>
      </c>
      <c r="E2" s="84"/>
      <c r="P2" s="10">
        <f>IF(D2="M",1,2)</f>
        <v>2</v>
      </c>
      <c r="R2" s="85" t="s">
        <v>4</v>
      </c>
      <c r="S2" s="11"/>
      <c r="T2" s="11"/>
      <c r="U2" s="11"/>
      <c r="V2" s="11"/>
      <c r="W2" s="103" t="s">
        <v>9</v>
      </c>
      <c r="X2" s="103"/>
      <c r="Y2" s="103"/>
      <c r="Z2" s="103"/>
      <c r="AA2" s="103"/>
      <c r="AB2" s="12"/>
      <c r="AC2" s="103" t="s">
        <v>12</v>
      </c>
      <c r="AD2" s="103"/>
      <c r="AE2" s="103"/>
      <c r="AF2" s="103"/>
      <c r="AG2" s="103"/>
      <c r="AH2" s="12"/>
      <c r="AI2" s="13" t="s">
        <v>17</v>
      </c>
      <c r="AJ2" s="95" t="s">
        <v>19</v>
      </c>
      <c r="AK2" s="95"/>
      <c r="AL2" s="95"/>
      <c r="AM2" s="95"/>
      <c r="AN2" s="95"/>
      <c r="AO2" s="95"/>
      <c r="AP2" s="95"/>
    </row>
    <row r="3" spans="1:42" ht="34.5" customHeight="1" x14ac:dyDescent="0.3">
      <c r="O3" s="14"/>
      <c r="P3" s="14" t="s">
        <v>2</v>
      </c>
      <c r="Q3" s="14" t="s">
        <v>3</v>
      </c>
      <c r="R3" s="85"/>
      <c r="S3" s="15" t="s">
        <v>5</v>
      </c>
      <c r="T3" s="15" t="s">
        <v>6</v>
      </c>
      <c r="U3" s="15" t="s">
        <v>7</v>
      </c>
      <c r="V3" s="15" t="s">
        <v>8</v>
      </c>
      <c r="W3" s="15" t="s">
        <v>10</v>
      </c>
      <c r="X3" s="15" t="s">
        <v>11</v>
      </c>
      <c r="Y3" s="15" t="s">
        <v>50</v>
      </c>
      <c r="Z3" s="15" t="s">
        <v>51</v>
      </c>
      <c r="AA3" s="16" t="s">
        <v>52</v>
      </c>
      <c r="AB3" s="16"/>
      <c r="AC3" s="15" t="s">
        <v>13</v>
      </c>
      <c r="AD3" s="15" t="s">
        <v>14</v>
      </c>
      <c r="AE3" s="15" t="s">
        <v>15</v>
      </c>
      <c r="AF3" s="15" t="s">
        <v>16</v>
      </c>
      <c r="AG3" s="15" t="s">
        <v>53</v>
      </c>
      <c r="AH3" s="15"/>
      <c r="AI3" s="16" t="s">
        <v>18</v>
      </c>
      <c r="AJ3" s="15" t="s">
        <v>20</v>
      </c>
      <c r="AK3" s="17" t="s">
        <v>21</v>
      </c>
      <c r="AL3" s="17" t="s">
        <v>22</v>
      </c>
      <c r="AM3" s="15" t="s">
        <v>23</v>
      </c>
      <c r="AN3" s="16" t="s">
        <v>24</v>
      </c>
      <c r="AO3" s="16"/>
      <c r="AP3" s="15" t="s">
        <v>25</v>
      </c>
    </row>
    <row r="4" spans="1:42" ht="15.6" x14ac:dyDescent="0.3">
      <c r="A4" s="88" t="s">
        <v>27</v>
      </c>
      <c r="B4" s="88"/>
      <c r="C4" s="18"/>
      <c r="D4" s="18"/>
      <c r="E4" s="88" t="s">
        <v>28</v>
      </c>
      <c r="F4" s="88"/>
      <c r="O4" s="14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  <c r="AA4" s="16"/>
      <c r="AB4" s="16"/>
      <c r="AC4" s="15"/>
      <c r="AD4" s="15"/>
      <c r="AE4" s="15"/>
      <c r="AF4" s="15"/>
      <c r="AG4" s="15"/>
      <c r="AH4" s="15"/>
      <c r="AI4" s="16"/>
      <c r="AJ4" s="15"/>
      <c r="AK4" s="17"/>
      <c r="AL4" s="17"/>
      <c r="AM4" s="15"/>
      <c r="AN4" s="16"/>
      <c r="AO4" s="16"/>
      <c r="AP4" s="15"/>
    </row>
    <row r="5" spans="1:42" ht="23.4" x14ac:dyDescent="0.45">
      <c r="A5" s="96" t="s">
        <v>86</v>
      </c>
      <c r="B5" s="97"/>
      <c r="C5" s="97"/>
      <c r="D5" s="98"/>
      <c r="E5" s="99" t="s">
        <v>29</v>
      </c>
      <c r="F5" s="99"/>
      <c r="I5" s="9" t="s">
        <v>49</v>
      </c>
      <c r="K5" s="34"/>
      <c r="O5" s="19"/>
      <c r="P5" s="19">
        <f>SUM(K5:K5)-SUM(AA5)-AG5-AI5-AN5</f>
        <v>0</v>
      </c>
      <c r="Q5" s="19">
        <f>AP5</f>
        <v>0</v>
      </c>
      <c r="R5" s="20">
        <f>SUM(K5:K5)-K6</f>
        <v>0</v>
      </c>
      <c r="S5" s="20">
        <f>IF(AND($K5=""),0,SUM(R$5:R5))</f>
        <v>0</v>
      </c>
      <c r="T5" s="20">
        <f>SUM($K5:$K5)</f>
        <v>0</v>
      </c>
      <c r="U5" s="20">
        <f>IF(AND(K5=""),0,SUM(T$5:T5))</f>
        <v>0</v>
      </c>
      <c r="V5" s="20">
        <f>SUM($K5:$K5)</f>
        <v>0</v>
      </c>
      <c r="W5" s="20">
        <f>CHOOSE(P2,IF(R5&gt;($B$13/12),($B$13/12),R5),IF(R5&gt;($B$13/52),($B$13/52),R5))</f>
        <v>0</v>
      </c>
      <c r="X5" s="20">
        <f>CHOOSE(P2,IF(R5&gt;($B$13/12),R5-($B$13/12),0),IF(R5&gt;($B$13/52),R5-($B$13/52),0))</f>
        <v>0</v>
      </c>
      <c r="Y5" s="20">
        <f>(W5*0.2)+(X5*0.4)</f>
        <v>0</v>
      </c>
      <c r="Z5" s="20">
        <f>IF(D2="M",$B$12/12,$B$12/52)</f>
        <v>63.46153846153846</v>
      </c>
      <c r="AA5" s="21">
        <f>IF(Y5-Z5&lt;0,0,Y5-Z5)</f>
        <v>0</v>
      </c>
      <c r="AB5" s="21"/>
      <c r="AC5" s="20">
        <f>CHOOSE(P2,IF($G$12/12&gt;U5,0,$G$12/12),IF($G$12/52&gt;U5,0,$G$12/52))</f>
        <v>0</v>
      </c>
      <c r="AD5" s="20">
        <f>CHOOSE(P2,IF(U5&gt;($G$13/12),$G$13/12-AC5,IF(U5&gt;($G$12/12),U5-AC5,0)),IF(U5&gt;($G$13/52),$G$13/52-AC5,IF(U5&gt;($G$12/52),U5-AC5,0)))</f>
        <v>0</v>
      </c>
      <c r="AE5" s="20">
        <f>CHOOSE(P2,IF(U5&gt;($G$14/12),$G$14/12-AC5-AD5,IF(U5&gt;($G$13/12),U5-AC5-AD5,0)),IF(U5&gt;($G$14/52),$G$14/52-AC5-AD5,IF(U5&gt;($G$13/52),U5-AC5-AD5,0)))</f>
        <v>0</v>
      </c>
      <c r="AF5" s="20">
        <f>CHOOSE(P2,IF(U5&gt;($G$14/12),U5-($G$14/12),0),IF(U5&gt;($G$14/52),U5-($G$14/52),0))</f>
        <v>0</v>
      </c>
      <c r="AG5" s="20">
        <f t="shared" ref="AG5" si="0">(AC5*$F$12)+(AD5*$F$13)+(AE5*$F$14)+(AF5*$F$15)</f>
        <v>0</v>
      </c>
      <c r="AH5" s="20"/>
      <c r="AI5" s="21">
        <f>IF(OR($F$16="",K5=""),0,IF(D2="M",($F$16)/12,($F$16)/52))</f>
        <v>0</v>
      </c>
      <c r="AJ5" s="20">
        <f>CHOOSE(P2,IF(V5=0,0,Settings!$D$9),IF(V5=0,0,Settings!$B$9))</f>
        <v>0</v>
      </c>
      <c r="AK5" s="22">
        <f>CHOOSE(P2,IF(OR(V5&lt;AJ5,V5=0),0,VLOOKUP(V5,Settings!$D$9:$H$12,4,TRUE)),IF(OR(V5&lt;AJ5,V5=0),0,VLOOKUP(V5,Settings!$B$9:$H$12,6,TRUE)))</f>
        <v>0</v>
      </c>
      <c r="AL5" s="22">
        <f>CHOOSE(P2,IF(OR(V5&lt;AJ5,V5=0),0,VLOOKUP(V5,Settings!$D$9:$H$12,5,TRUE)),IF(OR(V5&lt;AJ5,V5=0),0,VLOOKUP(V5,Settings!$B$9:$H$12,7,TRUE)))</f>
        <v>0</v>
      </c>
      <c r="AM5" s="22" t="e">
        <f>CHOOSE(P2,IF(V5=0,"",IF((V5&lt;AJ5),"J0",VLOOKUP(V5,Settings!$D$9:$H$12,3,TRUE))),IF((V5&lt;AJ5),"J0",VLOOKUP(V5,Settings!$B$9:$H$12,5,TRUE)))</f>
        <v>#N/A</v>
      </c>
      <c r="AN5" s="21">
        <f>V5*AK5</f>
        <v>0</v>
      </c>
      <c r="AO5" s="21">
        <f>AN5+AO4</f>
        <v>0</v>
      </c>
      <c r="AP5" s="20">
        <f>AL5*V5</f>
        <v>0</v>
      </c>
    </row>
    <row r="6" spans="1:42" ht="21" x14ac:dyDescent="0.4">
      <c r="I6" s="9" t="s">
        <v>90</v>
      </c>
      <c r="K6" s="34">
        <v>0</v>
      </c>
    </row>
    <row r="7" spans="1:42" ht="18" x14ac:dyDescent="0.35">
      <c r="A7" s="23" t="s">
        <v>30</v>
      </c>
      <c r="B7" s="100" t="s">
        <v>92</v>
      </c>
      <c r="C7" s="101"/>
      <c r="D7" s="101"/>
      <c r="E7" s="101"/>
      <c r="F7" s="101"/>
      <c r="G7" s="102"/>
    </row>
    <row r="8" spans="1:42" ht="15.6" x14ac:dyDescent="0.3">
      <c r="A8" s="23" t="s">
        <v>31</v>
      </c>
      <c r="B8" s="89" t="s">
        <v>93</v>
      </c>
      <c r="C8" s="90"/>
      <c r="D8" s="91"/>
      <c r="E8" s="37"/>
      <c r="F8" s="37"/>
      <c r="G8" s="37"/>
      <c r="I8" s="24" t="s">
        <v>43</v>
      </c>
      <c r="J8" s="24"/>
      <c r="K8" s="25">
        <f>AA5</f>
        <v>0</v>
      </c>
    </row>
    <row r="9" spans="1:42" ht="15.6" x14ac:dyDescent="0.3">
      <c r="A9" s="23" t="s">
        <v>32</v>
      </c>
      <c r="B9" s="89" t="s">
        <v>94</v>
      </c>
      <c r="C9" s="90"/>
      <c r="D9" s="91"/>
      <c r="E9" s="37"/>
      <c r="F9" s="37"/>
      <c r="G9" s="37"/>
      <c r="I9" s="24" t="s">
        <v>12</v>
      </c>
      <c r="J9" s="26">
        <f>F12</f>
        <v>1.4999999999999999E-2</v>
      </c>
      <c r="K9" s="25">
        <f>AC5*J9</f>
        <v>0</v>
      </c>
    </row>
    <row r="10" spans="1:42" ht="18" x14ac:dyDescent="0.35">
      <c r="A10" s="23" t="s">
        <v>33</v>
      </c>
      <c r="B10" s="92" t="s">
        <v>95</v>
      </c>
      <c r="C10" s="93"/>
      <c r="D10" s="93"/>
      <c r="E10" s="93"/>
      <c r="F10" s="94"/>
      <c r="I10" s="24" t="s">
        <v>12</v>
      </c>
      <c r="J10" s="26">
        <f t="shared" ref="J10:J12" si="1">F13</f>
        <v>3.5000000000000003E-2</v>
      </c>
      <c r="K10" s="25">
        <f>AD5*J10</f>
        <v>0</v>
      </c>
    </row>
    <row r="11" spans="1:42" ht="18.75" customHeight="1" x14ac:dyDescent="0.3">
      <c r="A11" s="23"/>
      <c r="B11" s="23"/>
      <c r="I11" s="24" t="s">
        <v>12</v>
      </c>
      <c r="J11" s="26">
        <f t="shared" si="1"/>
        <v>7.0000000000000007E-2</v>
      </c>
      <c r="K11" s="25">
        <f>AE5*J11</f>
        <v>0</v>
      </c>
    </row>
    <row r="12" spans="1:42" ht="15" customHeight="1" x14ac:dyDescent="0.3">
      <c r="A12" s="23" t="s">
        <v>34</v>
      </c>
      <c r="B12" s="86">
        <v>3300</v>
      </c>
      <c r="C12" s="87"/>
      <c r="E12" s="23" t="s">
        <v>35</v>
      </c>
      <c r="F12" s="27">
        <v>1.4999999999999999E-2</v>
      </c>
      <c r="G12" s="36">
        <v>12012</v>
      </c>
      <c r="H12" s="9" t="s">
        <v>87</v>
      </c>
      <c r="I12" s="24" t="s">
        <v>12</v>
      </c>
      <c r="J12" s="26">
        <f t="shared" si="1"/>
        <v>0.08</v>
      </c>
      <c r="K12" s="25">
        <f>AF5*J12</f>
        <v>0</v>
      </c>
    </row>
    <row r="13" spans="1:42" x14ac:dyDescent="0.3">
      <c r="A13" s="23" t="s">
        <v>36</v>
      </c>
      <c r="B13" s="86">
        <v>33800</v>
      </c>
      <c r="C13" s="87"/>
      <c r="E13" s="23" t="s">
        <v>37</v>
      </c>
      <c r="F13" s="27">
        <v>3.5000000000000003E-2</v>
      </c>
      <c r="G13" s="36">
        <f>G12+5564</f>
        <v>17576</v>
      </c>
      <c r="H13" s="9" t="s">
        <v>87</v>
      </c>
      <c r="I13" s="24"/>
      <c r="J13" s="24"/>
      <c r="K13" s="24"/>
    </row>
    <row r="14" spans="1:42" x14ac:dyDescent="0.3">
      <c r="A14" s="23" t="s">
        <v>91</v>
      </c>
      <c r="B14" s="23"/>
      <c r="C14" s="30" t="s">
        <v>85</v>
      </c>
      <c r="E14" s="23" t="s">
        <v>38</v>
      </c>
      <c r="F14" s="27">
        <v>7.0000000000000007E-2</v>
      </c>
      <c r="G14" s="36">
        <f>52468+G13</f>
        <v>70044</v>
      </c>
      <c r="H14" s="9" t="s">
        <v>87</v>
      </c>
      <c r="I14" s="24" t="s">
        <v>54</v>
      </c>
      <c r="J14" s="28" t="e">
        <f>AM5</f>
        <v>#N/A</v>
      </c>
      <c r="K14" s="25">
        <f>AN5</f>
        <v>0</v>
      </c>
    </row>
    <row r="15" spans="1:42" x14ac:dyDescent="0.3">
      <c r="E15" s="23" t="s">
        <v>39</v>
      </c>
      <c r="F15" s="29">
        <v>0.08</v>
      </c>
      <c r="I15" s="24"/>
      <c r="J15" s="24"/>
      <c r="K15" s="24"/>
    </row>
    <row r="16" spans="1:42" x14ac:dyDescent="0.3">
      <c r="A16" s="23" t="s">
        <v>40</v>
      </c>
      <c r="B16" s="30">
        <f>IF(C16="A1",1,2)</f>
        <v>1</v>
      </c>
      <c r="C16" s="35" t="s">
        <v>26</v>
      </c>
      <c r="E16" s="31" t="s">
        <v>17</v>
      </c>
      <c r="F16" s="86">
        <v>0</v>
      </c>
      <c r="G16" s="87"/>
      <c r="H16" s="9" t="s">
        <v>87</v>
      </c>
      <c r="I16" s="24" t="s">
        <v>17</v>
      </c>
      <c r="J16" s="24"/>
      <c r="K16" s="25">
        <f>AI5</f>
        <v>0</v>
      </c>
    </row>
    <row r="17" spans="9:11" ht="8.25" customHeight="1" x14ac:dyDescent="0.3">
      <c r="I17" s="24"/>
      <c r="J17" s="24"/>
      <c r="K17" s="24"/>
    </row>
    <row r="18" spans="9:11" ht="18" x14ac:dyDescent="0.35">
      <c r="I18" s="32" t="s">
        <v>2</v>
      </c>
      <c r="J18" s="32"/>
      <c r="K18" s="33">
        <f>K5-SUM(K6:K17)</f>
        <v>0</v>
      </c>
    </row>
    <row r="19" spans="9:11" ht="9.75" customHeight="1" x14ac:dyDescent="0.3">
      <c r="I19" s="24"/>
      <c r="J19" s="24"/>
      <c r="K19" s="24"/>
    </row>
    <row r="20" spans="9:11" ht="18" x14ac:dyDescent="0.35">
      <c r="I20" s="32" t="s">
        <v>3</v>
      </c>
      <c r="J20" s="32"/>
      <c r="K20" s="33">
        <f>AP5</f>
        <v>0</v>
      </c>
    </row>
  </sheetData>
  <sheetProtection selectLockedCells="1"/>
  <mergeCells count="18">
    <mergeCell ref="AJ2:AP2"/>
    <mergeCell ref="E4:F4"/>
    <mergeCell ref="A5:D5"/>
    <mergeCell ref="E5:F5"/>
    <mergeCell ref="B7:G7"/>
    <mergeCell ref="W2:AA2"/>
    <mergeCell ref="AC2:AG2"/>
    <mergeCell ref="A1:N1"/>
    <mergeCell ref="A2:C2"/>
    <mergeCell ref="D2:E2"/>
    <mergeCell ref="R2:R3"/>
    <mergeCell ref="F16:G16"/>
    <mergeCell ref="A4:B4"/>
    <mergeCell ref="B8:D8"/>
    <mergeCell ref="B9:D9"/>
    <mergeCell ref="B10:F10"/>
    <mergeCell ref="B12:C12"/>
    <mergeCell ref="B13:C13"/>
  </mergeCells>
  <dataValidations count="2">
    <dataValidation type="list" allowBlank="1" showInputMessage="1" showErrorMessage="1" promptTitle="PRSI Cat" prompt="A1 - This covers employees under the age of 66 in industrial_x000a__x000a_M - relates to people with a nil contribution liability (such as employees under age 16, people aged 66 " sqref="C16">
      <formula1>"A1,M"</formula1>
    </dataValidation>
    <dataValidation type="list" allowBlank="1" showInputMessage="1" showErrorMessage="1" sqref="D2">
      <formula1>"M,W"</formula1>
    </dataValidation>
  </dataValidations>
  <hyperlinks>
    <hyperlink ref="B10" r:id="rId1"/>
  </hyperlinks>
  <pageMargins left="0.7" right="0.7" top="0.75" bottom="0.75" header="0.3" footer="0.3"/>
  <pageSetup paperSize="9" scale="56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G23" sqref="G23"/>
    </sheetView>
  </sheetViews>
  <sheetFormatPr defaultRowHeight="14.4" x14ac:dyDescent="0.3"/>
  <cols>
    <col min="3" max="3" width="11.77734375" bestFit="1" customWidth="1"/>
    <col min="4" max="4" width="14.6640625" bestFit="1" customWidth="1"/>
    <col min="5" max="5" width="12.33203125" customWidth="1"/>
    <col min="6" max="6" width="11.44140625" customWidth="1"/>
    <col min="8" max="8" width="12.109375" customWidth="1"/>
  </cols>
  <sheetData>
    <row r="1" spans="1:10" x14ac:dyDescent="0.3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8.2" x14ac:dyDescent="0.5">
      <c r="A2" s="104" t="str">
        <f>Settings!B3</f>
        <v>The Company Co</v>
      </c>
      <c r="B2" s="105"/>
      <c r="C2" s="105"/>
      <c r="D2" s="105"/>
      <c r="E2" s="105"/>
      <c r="F2" s="105"/>
      <c r="G2" s="105"/>
      <c r="H2" s="39" t="s">
        <v>81</v>
      </c>
      <c r="I2" s="106" t="str">
        <f>Settings!I3</f>
        <v>1235467P</v>
      </c>
      <c r="J2" s="107"/>
    </row>
    <row r="3" spans="1:10" x14ac:dyDescent="0.3">
      <c r="A3" s="108" t="s">
        <v>27</v>
      </c>
      <c r="B3" s="108"/>
      <c r="C3" s="108"/>
      <c r="D3" s="108"/>
      <c r="E3" s="109" t="s">
        <v>28</v>
      </c>
      <c r="F3" s="109"/>
      <c r="G3" s="40"/>
      <c r="H3" s="38"/>
      <c r="I3" s="38"/>
      <c r="J3" s="38"/>
    </row>
    <row r="4" spans="1:10" ht="22.8" x14ac:dyDescent="0.4">
      <c r="A4" s="110" t="str">
        <f>'Employee and Calc'!$A$5</f>
        <v>Ms Test</v>
      </c>
      <c r="B4" s="111"/>
      <c r="C4" s="111"/>
      <c r="D4" s="112"/>
      <c r="E4" s="113" t="str">
        <f>'Employee and Calc'!$E$5</f>
        <v>123456F</v>
      </c>
      <c r="F4" s="113"/>
      <c r="G4" s="40"/>
      <c r="H4" s="38"/>
      <c r="I4" s="38"/>
      <c r="J4" s="38"/>
    </row>
    <row r="5" spans="1:10" ht="22.8" x14ac:dyDescent="0.4">
      <c r="A5" s="121" t="str">
        <f>'Employee and Calc'!B7</f>
        <v xml:space="preserve">ABC </v>
      </c>
      <c r="B5" s="121"/>
      <c r="C5" s="121"/>
      <c r="D5" s="121"/>
      <c r="E5" s="41"/>
      <c r="F5" s="41"/>
      <c r="G5" s="40"/>
      <c r="H5" s="38"/>
      <c r="I5" s="38"/>
      <c r="J5" s="38"/>
    </row>
    <row r="6" spans="1:10" ht="22.8" x14ac:dyDescent="0.4">
      <c r="A6" s="122"/>
      <c r="B6" s="122"/>
      <c r="C6" s="122"/>
      <c r="D6" s="122"/>
      <c r="E6" s="41"/>
      <c r="F6" s="41"/>
      <c r="G6" s="40"/>
      <c r="H6" s="38"/>
      <c r="I6" s="38"/>
      <c r="J6" s="38"/>
    </row>
    <row r="7" spans="1:10" ht="22.8" x14ac:dyDescent="0.4">
      <c r="A7" s="123"/>
      <c r="B7" s="123"/>
      <c r="C7" s="123"/>
      <c r="D7" s="123"/>
      <c r="E7" s="41"/>
      <c r="F7" s="41"/>
      <c r="G7" s="40"/>
      <c r="H7" s="38"/>
      <c r="I7" s="38"/>
      <c r="J7" s="38"/>
    </row>
    <row r="8" spans="1:10" ht="18" x14ac:dyDescent="0.35">
      <c r="A8" s="118" t="s">
        <v>0</v>
      </c>
      <c r="B8" s="119"/>
      <c r="C8" s="119"/>
      <c r="D8" s="119"/>
      <c r="E8" s="120"/>
      <c r="F8" s="118" t="s">
        <v>1</v>
      </c>
      <c r="G8" s="119"/>
      <c r="H8" s="120"/>
      <c r="I8" s="42"/>
      <c r="J8" s="43"/>
    </row>
    <row r="9" spans="1:10" x14ac:dyDescent="0.3">
      <c r="A9" s="124" t="s">
        <v>82</v>
      </c>
      <c r="B9" s="125"/>
      <c r="C9" s="44"/>
      <c r="D9" s="45"/>
      <c r="E9" s="46">
        <f>'Employee and Calc'!$K$5</f>
        <v>0</v>
      </c>
      <c r="F9" s="47" t="s">
        <v>42</v>
      </c>
      <c r="G9" s="48"/>
      <c r="H9" s="45">
        <f>'Employee and Calc'!$K$8</f>
        <v>0</v>
      </c>
      <c r="I9" s="116"/>
      <c r="J9" s="117"/>
    </row>
    <row r="10" spans="1:10" x14ac:dyDescent="0.3">
      <c r="A10" s="124"/>
      <c r="B10" s="125"/>
      <c r="C10" s="44"/>
      <c r="D10" s="45"/>
      <c r="E10" s="46"/>
      <c r="F10" s="47" t="s">
        <v>12</v>
      </c>
      <c r="G10" s="48"/>
      <c r="H10" s="45">
        <f>SUM('Employee and Calc'!$K$9:$K$12)</f>
        <v>0</v>
      </c>
      <c r="I10" s="116"/>
      <c r="J10" s="117"/>
    </row>
    <row r="11" spans="1:10" x14ac:dyDescent="0.3">
      <c r="A11" s="114"/>
      <c r="B11" s="115"/>
      <c r="C11" s="45"/>
      <c r="D11" s="45"/>
      <c r="E11" s="45"/>
      <c r="F11" s="47" t="s">
        <v>19</v>
      </c>
      <c r="G11" s="48"/>
      <c r="H11" s="45">
        <f>'Employee and Calc'!$K$14</f>
        <v>0</v>
      </c>
      <c r="I11" s="116"/>
      <c r="J11" s="117"/>
    </row>
    <row r="12" spans="1:10" x14ac:dyDescent="0.3">
      <c r="A12" s="114"/>
      <c r="B12" s="115"/>
      <c r="C12" s="49"/>
      <c r="D12" s="48"/>
      <c r="E12" s="46"/>
      <c r="F12" s="47" t="s">
        <v>17</v>
      </c>
      <c r="G12" s="48"/>
      <c r="H12" s="45">
        <f>'Employee and Calc'!$K$16</f>
        <v>0</v>
      </c>
      <c r="I12" s="116"/>
      <c r="J12" s="117"/>
    </row>
    <row r="13" spans="1:10" x14ac:dyDescent="0.3">
      <c r="A13" s="47"/>
      <c r="B13" s="49"/>
      <c r="C13" s="49"/>
      <c r="D13" s="48"/>
      <c r="E13" s="50"/>
      <c r="F13" s="47" t="s">
        <v>89</v>
      </c>
      <c r="G13" s="51"/>
      <c r="H13" s="45">
        <f>'Employee and Calc'!K6</f>
        <v>0</v>
      </c>
      <c r="I13" s="116"/>
      <c r="J13" s="117"/>
    </row>
    <row r="14" spans="1:10" x14ac:dyDescent="0.3">
      <c r="A14" s="2"/>
      <c r="B14" s="4"/>
      <c r="C14" s="4"/>
      <c r="D14" s="3"/>
      <c r="E14" s="5"/>
      <c r="F14" s="6"/>
      <c r="G14" s="7"/>
      <c r="H14" s="1"/>
      <c r="I14" s="126"/>
      <c r="J14" s="127"/>
    </row>
    <row r="15" spans="1:10" x14ac:dyDescent="0.3">
      <c r="A15" s="47"/>
      <c r="B15" s="49"/>
      <c r="C15" s="49"/>
      <c r="D15" s="48"/>
      <c r="E15" s="50"/>
      <c r="F15" s="47"/>
      <c r="G15" s="48"/>
      <c r="H15" s="50"/>
      <c r="I15" s="52"/>
      <c r="J15" s="50"/>
    </row>
    <row r="16" spans="1:10" x14ac:dyDescent="0.3">
      <c r="A16" s="53"/>
      <c r="B16" s="54"/>
      <c r="C16" s="54"/>
      <c r="D16" s="55"/>
      <c r="E16" s="56">
        <f>SUM(E9:E15)</f>
        <v>0</v>
      </c>
      <c r="F16" s="53"/>
      <c r="G16" s="55"/>
      <c r="H16" s="56">
        <f>SUM(H9:H15)</f>
        <v>0</v>
      </c>
      <c r="I16" s="52"/>
      <c r="J16" s="57"/>
    </row>
    <row r="17" spans="1:10" x14ac:dyDescent="0.3">
      <c r="A17" s="58"/>
      <c r="B17" s="59"/>
      <c r="C17" s="60"/>
      <c r="D17" s="61" t="s">
        <v>44</v>
      </c>
      <c r="E17" s="62"/>
      <c r="F17" s="63" t="e">
        <f>'Employee and Calc'!$J$14</f>
        <v>#N/A</v>
      </c>
      <c r="G17" s="64" t="s">
        <v>45</v>
      </c>
      <c r="H17" s="65"/>
      <c r="I17" s="52"/>
      <c r="J17" s="50"/>
    </row>
    <row r="18" spans="1:10" x14ac:dyDescent="0.3">
      <c r="A18" s="128" t="s">
        <v>84</v>
      </c>
      <c r="B18" s="129"/>
      <c r="C18" s="66">
        <f>'Employee and Calc'!$B$13</f>
        <v>33800</v>
      </c>
      <c r="D18" s="67" t="s">
        <v>46</v>
      </c>
      <c r="E18" s="49"/>
      <c r="F18" s="66">
        <f>SUMIF($J$8:$J$15,$BG$21,$T$8:$T$15)</f>
        <v>0</v>
      </c>
      <c r="G18" s="48" t="s">
        <v>47</v>
      </c>
      <c r="H18" s="48"/>
      <c r="I18" s="52"/>
      <c r="J18" s="50"/>
    </row>
    <row r="19" spans="1:10" x14ac:dyDescent="0.3">
      <c r="A19" s="130" t="s">
        <v>83</v>
      </c>
      <c r="B19" s="131"/>
      <c r="C19" s="68">
        <f>'Employee and Calc'!$B$12</f>
        <v>3300</v>
      </c>
      <c r="D19" s="69" t="s">
        <v>48</v>
      </c>
      <c r="E19" s="54"/>
      <c r="F19" s="68">
        <f>'Employee and Calc'!$K$20</f>
        <v>0</v>
      </c>
      <c r="G19" s="55"/>
      <c r="H19" s="70" t="s">
        <v>2</v>
      </c>
      <c r="I19" s="132">
        <f>E16-H16</f>
        <v>0</v>
      </c>
      <c r="J19" s="133"/>
    </row>
    <row r="20" spans="1:10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</row>
  </sheetData>
  <mergeCells count="21">
    <mergeCell ref="I13:J13"/>
    <mergeCell ref="I14:J14"/>
    <mergeCell ref="A18:B18"/>
    <mergeCell ref="A19:B19"/>
    <mergeCell ref="I19:J19"/>
    <mergeCell ref="A5:D7"/>
    <mergeCell ref="A9:B9"/>
    <mergeCell ref="I9:J9"/>
    <mergeCell ref="A10:B10"/>
    <mergeCell ref="I10:J10"/>
    <mergeCell ref="A11:B12"/>
    <mergeCell ref="I11:J11"/>
    <mergeCell ref="I12:J12"/>
    <mergeCell ref="A8:E8"/>
    <mergeCell ref="F8:H8"/>
    <mergeCell ref="A2:G2"/>
    <mergeCell ref="I2:J2"/>
    <mergeCell ref="A3:D3"/>
    <mergeCell ref="E3:F3"/>
    <mergeCell ref="A4:D4"/>
    <mergeCell ref="E4:F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4"/>
  <sheetViews>
    <sheetView workbookViewId="0">
      <selection activeCell="P14" sqref="P14"/>
    </sheetView>
  </sheetViews>
  <sheetFormatPr defaultRowHeight="13.8" x14ac:dyDescent="0.25"/>
  <cols>
    <col min="1" max="1" width="8.88671875" style="38"/>
    <col min="2" max="3" width="9.33203125" style="71" bestFit="1" customWidth="1"/>
    <col min="4" max="5" width="9.5546875" style="71" bestFit="1" customWidth="1"/>
    <col min="6" max="8" width="8.88671875" style="38"/>
    <col min="9" max="9" width="9.109375" style="72"/>
    <col min="10" max="10" width="18.5546875" style="38" bestFit="1" customWidth="1"/>
    <col min="11" max="11" width="6" style="38" bestFit="1" customWidth="1"/>
    <col min="12" max="12" width="16.109375" style="38" bestFit="1" customWidth="1"/>
    <col min="13" max="14" width="8.88671875" style="38"/>
    <col min="15" max="15" width="14.88671875" style="38" bestFit="1" customWidth="1"/>
    <col min="16" max="16" width="8.88671875" style="38"/>
    <col min="17" max="17" width="10.5546875" style="38" bestFit="1" customWidth="1"/>
    <col min="18" max="18" width="11.88671875" style="38" bestFit="1" customWidth="1"/>
    <col min="19" max="16384" width="8.88671875" style="38"/>
  </cols>
  <sheetData>
    <row r="2" spans="2:20" ht="21" x14ac:dyDescent="0.4">
      <c r="B2" s="136" t="s">
        <v>55</v>
      </c>
      <c r="C2" s="136"/>
      <c r="D2" s="136"/>
      <c r="E2" s="136"/>
      <c r="F2" s="136"/>
      <c r="G2" s="136"/>
      <c r="H2" s="136"/>
      <c r="I2" s="137" t="s">
        <v>56</v>
      </c>
      <c r="J2" s="137"/>
    </row>
    <row r="3" spans="2:20" ht="22.8" x14ac:dyDescent="0.4">
      <c r="B3" s="138" t="s">
        <v>57</v>
      </c>
      <c r="C3" s="139"/>
      <c r="D3" s="139"/>
      <c r="E3" s="139"/>
      <c r="F3" s="139"/>
      <c r="G3" s="139"/>
      <c r="H3" s="140"/>
      <c r="I3" s="141" t="s">
        <v>58</v>
      </c>
      <c r="J3" s="142"/>
    </row>
    <row r="5" spans="2:20" ht="21" x14ac:dyDescent="0.4">
      <c r="B5" s="136" t="s">
        <v>59</v>
      </c>
      <c r="C5" s="136"/>
      <c r="D5" s="136"/>
      <c r="E5" s="136"/>
      <c r="F5" s="136"/>
      <c r="G5" s="136"/>
      <c r="H5" s="136"/>
      <c r="J5" s="136" t="s">
        <v>60</v>
      </c>
      <c r="K5" s="136"/>
      <c r="L5" s="136"/>
      <c r="M5" s="136"/>
      <c r="N5" s="136"/>
      <c r="O5" s="136"/>
      <c r="P5" s="136"/>
      <c r="Q5" s="136"/>
    </row>
    <row r="6" spans="2:20" x14ac:dyDescent="0.25">
      <c r="B6" s="143" t="s">
        <v>61</v>
      </c>
      <c r="C6" s="143"/>
      <c r="D6" s="143"/>
      <c r="E6" s="143"/>
      <c r="F6" s="143"/>
      <c r="G6" s="143"/>
      <c r="H6" s="143"/>
    </row>
    <row r="7" spans="2:20" x14ac:dyDescent="0.25">
      <c r="B7" s="144" t="s">
        <v>62</v>
      </c>
      <c r="C7" s="144"/>
      <c r="D7" s="144" t="s">
        <v>63</v>
      </c>
      <c r="E7" s="144"/>
      <c r="F7" s="72"/>
      <c r="J7" s="38" t="s">
        <v>64</v>
      </c>
      <c r="L7" s="73" t="s">
        <v>34</v>
      </c>
      <c r="M7" s="145">
        <v>4950</v>
      </c>
      <c r="N7" s="135"/>
      <c r="O7" s="73" t="s">
        <v>36</v>
      </c>
      <c r="P7" s="145">
        <v>42800</v>
      </c>
      <c r="Q7" s="135"/>
      <c r="R7" s="73" t="s">
        <v>65</v>
      </c>
      <c r="S7" s="134">
        <v>0.08</v>
      </c>
      <c r="T7" s="135"/>
    </row>
    <row r="8" spans="2:20" x14ac:dyDescent="0.25">
      <c r="B8" s="74" t="s">
        <v>66</v>
      </c>
      <c r="C8" s="74" t="s">
        <v>67</v>
      </c>
      <c r="D8" s="74" t="s">
        <v>66</v>
      </c>
      <c r="E8" s="74" t="s">
        <v>67</v>
      </c>
      <c r="F8" s="75" t="s">
        <v>68</v>
      </c>
      <c r="G8" s="76" t="s">
        <v>69</v>
      </c>
      <c r="H8" s="76" t="s">
        <v>70</v>
      </c>
      <c r="O8" s="73"/>
    </row>
    <row r="9" spans="2:20" x14ac:dyDescent="0.25">
      <c r="B9" s="145">
        <v>38</v>
      </c>
      <c r="C9" s="135">
        <v>352</v>
      </c>
      <c r="D9" s="145">
        <f>ROUND(B9*52/12,0)</f>
        <v>165</v>
      </c>
      <c r="E9" s="135">
        <f>ROUND(C9*52/12,0)</f>
        <v>1525</v>
      </c>
      <c r="F9" s="77" t="s">
        <v>71</v>
      </c>
      <c r="G9" s="78">
        <v>0</v>
      </c>
      <c r="H9" s="79">
        <v>8.5000000000000006E-2</v>
      </c>
      <c r="I9" s="72">
        <f>D9/B9</f>
        <v>4.3421052631578947</v>
      </c>
      <c r="J9" s="38" t="s">
        <v>72</v>
      </c>
      <c r="K9" s="38" t="s">
        <v>73</v>
      </c>
      <c r="L9" s="73" t="s">
        <v>34</v>
      </c>
      <c r="M9" s="145">
        <v>2817</v>
      </c>
      <c r="N9" s="135"/>
      <c r="O9" s="73" t="s">
        <v>36</v>
      </c>
      <c r="P9" s="145">
        <v>138</v>
      </c>
      <c r="Q9" s="135"/>
      <c r="R9" s="73" t="s">
        <v>65</v>
      </c>
      <c r="S9" s="134">
        <v>0.08</v>
      </c>
      <c r="T9" s="135"/>
    </row>
    <row r="10" spans="2:20" x14ac:dyDescent="0.25">
      <c r="B10" s="145">
        <v>352.01</v>
      </c>
      <c r="C10" s="135">
        <v>356</v>
      </c>
      <c r="D10" s="145">
        <f t="shared" ref="D10:D12" si="0">ROUND(B10*52/12,0)+0.01</f>
        <v>1525.01</v>
      </c>
      <c r="E10" s="135">
        <f t="shared" ref="E10:E11" si="1">ROUND(C10*52/12,0)</f>
        <v>1543</v>
      </c>
      <c r="F10" s="77" t="s">
        <v>74</v>
      </c>
      <c r="G10" s="78">
        <v>0.04</v>
      </c>
      <c r="H10" s="79">
        <v>8.5000000000000006E-2</v>
      </c>
      <c r="I10" s="72">
        <f t="shared" ref="I10:I12" si="2">D10/B10</f>
        <v>4.3322916962586291</v>
      </c>
      <c r="K10" s="38" t="s">
        <v>75</v>
      </c>
      <c r="L10" s="73" t="s">
        <v>34</v>
      </c>
      <c r="M10" s="145">
        <v>2817</v>
      </c>
      <c r="N10" s="135"/>
      <c r="O10" s="73" t="s">
        <v>36</v>
      </c>
      <c r="P10" s="145">
        <v>0</v>
      </c>
      <c r="Q10" s="135"/>
      <c r="R10" s="73" t="s">
        <v>65</v>
      </c>
      <c r="S10" s="134">
        <v>0.08</v>
      </c>
      <c r="T10" s="135"/>
    </row>
    <row r="11" spans="2:20" x14ac:dyDescent="0.25">
      <c r="B11" s="145">
        <v>356.01</v>
      </c>
      <c r="C11" s="135">
        <v>500</v>
      </c>
      <c r="D11" s="145">
        <f t="shared" si="0"/>
        <v>1543.01</v>
      </c>
      <c r="E11" s="135">
        <f t="shared" si="1"/>
        <v>2167</v>
      </c>
      <c r="F11" s="77" t="s">
        <v>76</v>
      </c>
      <c r="G11" s="78">
        <v>0.04</v>
      </c>
      <c r="H11" s="79">
        <v>0.1075</v>
      </c>
      <c r="I11" s="72">
        <f t="shared" si="2"/>
        <v>4.3341760062919583</v>
      </c>
      <c r="K11" s="38" t="s">
        <v>77</v>
      </c>
      <c r="L11" s="73" t="s">
        <v>34</v>
      </c>
      <c r="M11" s="145">
        <v>0</v>
      </c>
      <c r="N11" s="135"/>
      <c r="O11" s="73" t="s">
        <v>36</v>
      </c>
      <c r="P11" s="145">
        <v>0</v>
      </c>
      <c r="Q11" s="135"/>
      <c r="R11" s="73" t="s">
        <v>65</v>
      </c>
      <c r="S11" s="134">
        <v>0.08</v>
      </c>
      <c r="T11" s="135"/>
    </row>
    <row r="12" spans="2:20" x14ac:dyDescent="0.25">
      <c r="B12" s="145">
        <v>500.01</v>
      </c>
      <c r="C12" s="135"/>
      <c r="D12" s="145">
        <f t="shared" si="0"/>
        <v>2167.0100000000002</v>
      </c>
      <c r="E12" s="135"/>
      <c r="F12" s="77" t="s">
        <v>26</v>
      </c>
      <c r="G12" s="78">
        <v>0.04</v>
      </c>
      <c r="H12" s="79">
        <v>0.1075</v>
      </c>
      <c r="I12" s="72">
        <f t="shared" si="2"/>
        <v>4.333933321333574</v>
      </c>
    </row>
    <row r="14" spans="2:20" x14ac:dyDescent="0.25">
      <c r="B14" s="143" t="s">
        <v>78</v>
      </c>
      <c r="C14" s="143"/>
      <c r="D14" s="143"/>
      <c r="E14" s="143"/>
      <c r="F14" s="143"/>
      <c r="G14" s="143"/>
      <c r="H14" s="143"/>
    </row>
    <row r="15" spans="2:20" x14ac:dyDescent="0.25">
      <c r="B15" s="144" t="s">
        <v>62</v>
      </c>
      <c r="C15" s="144"/>
      <c r="D15" s="144" t="s">
        <v>63</v>
      </c>
      <c r="E15" s="144"/>
      <c r="F15" s="72"/>
    </row>
    <row r="16" spans="2:20" x14ac:dyDescent="0.25">
      <c r="B16" s="74" t="s">
        <v>66</v>
      </c>
      <c r="C16" s="74" t="s">
        <v>67</v>
      </c>
      <c r="D16" s="74" t="s">
        <v>66</v>
      </c>
      <c r="E16" s="74" t="s">
        <v>67</v>
      </c>
      <c r="F16" s="75" t="s">
        <v>68</v>
      </c>
      <c r="G16" s="76" t="s">
        <v>69</v>
      </c>
      <c r="H16" s="76" t="s">
        <v>70</v>
      </c>
    </row>
    <row r="17" spans="2:9" x14ac:dyDescent="0.25">
      <c r="B17" s="145">
        <v>0</v>
      </c>
      <c r="C17" s="135">
        <v>0</v>
      </c>
      <c r="D17" s="145">
        <f>ROUND(B17*52/12,0)</f>
        <v>0</v>
      </c>
      <c r="E17" s="135">
        <f>ROUND(C17*52/12,0)</f>
        <v>0</v>
      </c>
      <c r="F17" s="77" t="s">
        <v>41</v>
      </c>
      <c r="G17" s="78">
        <v>0</v>
      </c>
      <c r="H17" s="79">
        <v>0</v>
      </c>
      <c r="I17" s="38"/>
    </row>
    <row r="18" spans="2:9" x14ac:dyDescent="0.25">
      <c r="F18" s="72"/>
      <c r="G18" s="80"/>
      <c r="H18" s="80"/>
      <c r="I18" s="38"/>
    </row>
    <row r="19" spans="2:9" x14ac:dyDescent="0.25">
      <c r="F19" s="72"/>
      <c r="G19" s="80"/>
      <c r="H19" s="80"/>
      <c r="I19" s="38"/>
    </row>
    <row r="20" spans="2:9" x14ac:dyDescent="0.25">
      <c r="F20" s="72"/>
      <c r="G20" s="80"/>
      <c r="H20" s="80"/>
      <c r="I20" s="38"/>
    </row>
    <row r="22" spans="2:9" ht="21" x14ac:dyDescent="0.4">
      <c r="B22" s="136" t="s">
        <v>79</v>
      </c>
      <c r="C22" s="136"/>
      <c r="D22" s="136"/>
      <c r="E22" s="136"/>
      <c r="F22" s="136"/>
      <c r="G22" s="136"/>
      <c r="H22" s="136"/>
      <c r="I22" s="38"/>
    </row>
    <row r="24" spans="2:9" x14ac:dyDescent="0.25">
      <c r="B24" s="71" t="s">
        <v>80</v>
      </c>
      <c r="I24" s="38"/>
    </row>
  </sheetData>
  <mergeCells count="35">
    <mergeCell ref="B22:H22"/>
    <mergeCell ref="B11:C11"/>
    <mergeCell ref="D11:E11"/>
    <mergeCell ref="M11:N11"/>
    <mergeCell ref="P11:Q11"/>
    <mergeCell ref="B14:H14"/>
    <mergeCell ref="B15:C15"/>
    <mergeCell ref="D15:E15"/>
    <mergeCell ref="B17:C17"/>
    <mergeCell ref="D17:E17"/>
    <mergeCell ref="S11:T11"/>
    <mergeCell ref="B12:C12"/>
    <mergeCell ref="D12:E12"/>
    <mergeCell ref="B9:C9"/>
    <mergeCell ref="D9:E9"/>
    <mergeCell ref="M9:N9"/>
    <mergeCell ref="P9:Q9"/>
    <mergeCell ref="S9:T9"/>
    <mergeCell ref="B10:C10"/>
    <mergeCell ref="D10:E10"/>
    <mergeCell ref="M10:N10"/>
    <mergeCell ref="P10:Q10"/>
    <mergeCell ref="S10:T10"/>
    <mergeCell ref="S7:T7"/>
    <mergeCell ref="B2:H2"/>
    <mergeCell ref="I2:J2"/>
    <mergeCell ref="B3:H3"/>
    <mergeCell ref="I3:J3"/>
    <mergeCell ref="B5:H5"/>
    <mergeCell ref="J5:Q5"/>
    <mergeCell ref="B6:H6"/>
    <mergeCell ref="B7:C7"/>
    <mergeCell ref="D7:E7"/>
    <mergeCell ref="M7:N7"/>
    <mergeCell ref="P7:Q7"/>
  </mergeCells>
  <pageMargins left="0.7" right="0.7" top="0.75" bottom="0.75" header="0.3" footer="0.3"/>
  <pageSetup scale="44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and Calc</vt:lpstr>
      <vt:lpstr>Payslip</vt:lpstr>
      <vt:lpstr>Settings</vt:lpstr>
      <vt:lpstr>Payslip!Print_Area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Seymour Platt</dc:creator>
  <cp:lastModifiedBy>Hammad</cp:lastModifiedBy>
  <dcterms:created xsi:type="dcterms:W3CDTF">2015-08-20T09:09:54Z</dcterms:created>
  <dcterms:modified xsi:type="dcterms:W3CDTF">2021-05-30T21:39:36Z</dcterms:modified>
</cp:coreProperties>
</file>